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75"/>
  </bookViews>
  <sheets>
    <sheet name="2023" sheetId="20" r:id="rId1"/>
    <sheet name="2019 Trim 4-Formato 2 Criterios" sheetId="21" state="hidden" r:id="rId2"/>
  </sheets>
  <definedNames>
    <definedName name="_xlnm.Print_Area" localSheetId="0">'2023'!$A$1:$M$103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0" l="1"/>
  <c r="G32" i="20"/>
  <c r="K32" i="20" l="1"/>
  <c r="H32" i="20"/>
  <c r="J17" i="20"/>
  <c r="K9" i="20"/>
  <c r="J16" i="20"/>
  <c r="J18" i="20"/>
  <c r="J19" i="20"/>
  <c r="J20" i="20"/>
  <c r="J21" i="20"/>
  <c r="J22" i="20"/>
  <c r="J23" i="20"/>
  <c r="J12" i="20"/>
  <c r="J11" i="20"/>
  <c r="J10" i="20"/>
  <c r="I8" i="20"/>
  <c r="G7" i="20"/>
  <c r="H9" i="20"/>
  <c r="J67" i="20"/>
  <c r="J68" i="20"/>
  <c r="F32" i="20"/>
  <c r="J34" i="20"/>
  <c r="J13" i="20" l="1"/>
  <c r="J14" i="20"/>
  <c r="J15" i="20"/>
  <c r="J9" i="20" l="1"/>
  <c r="I72" i="20" l="1"/>
  <c r="I32" i="20" l="1"/>
  <c r="J33" i="20" l="1"/>
  <c r="H27" i="20" l="1"/>
  <c r="J49" i="20" l="1"/>
  <c r="J50" i="20"/>
  <c r="J51" i="20"/>
  <c r="J52" i="20"/>
  <c r="J48" i="20"/>
  <c r="L9" i="20" l="1"/>
  <c r="G9" i="20"/>
  <c r="F9" i="20"/>
  <c r="L32" i="20" l="1"/>
  <c r="G29" i="20" l="1"/>
  <c r="H29" i="20"/>
  <c r="H8" i="20" s="1"/>
  <c r="I29" i="20"/>
  <c r="J29" i="20"/>
  <c r="K29" i="20"/>
  <c r="L29" i="20"/>
  <c r="G27" i="20"/>
  <c r="I27" i="20"/>
  <c r="J27" i="20"/>
  <c r="K27" i="20"/>
  <c r="K8" i="20" s="1"/>
  <c r="L27" i="20"/>
  <c r="J8" i="20" l="1"/>
  <c r="L8" i="20"/>
  <c r="G8" i="20"/>
  <c r="J47" i="20"/>
  <c r="K9" i="21" l="1"/>
  <c r="J13" i="21"/>
  <c r="J12" i="21"/>
  <c r="J11" i="21"/>
  <c r="J10" i="21"/>
  <c r="J9" i="21" s="1"/>
  <c r="J8" i="21" s="1"/>
  <c r="J7" i="21" s="1"/>
  <c r="J59" i="21" s="1"/>
  <c r="I70" i="21"/>
  <c r="K68" i="21"/>
  <c r="L67" i="21"/>
  <c r="K67" i="21"/>
  <c r="K63" i="21"/>
  <c r="H63" i="21"/>
  <c r="J63" i="21" s="1"/>
  <c r="J62" i="21"/>
  <c r="J61" i="21"/>
  <c r="L56" i="21"/>
  <c r="K56" i="21"/>
  <c r="I56" i="21"/>
  <c r="H56" i="21"/>
  <c r="G56" i="21"/>
  <c r="F56" i="21"/>
  <c r="L54" i="21"/>
  <c r="K54" i="21"/>
  <c r="J54" i="21"/>
  <c r="I54" i="21"/>
  <c r="H54" i="21"/>
  <c r="G54" i="21"/>
  <c r="F54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L36" i="21"/>
  <c r="K36" i="21"/>
  <c r="I36" i="21"/>
  <c r="H36" i="21"/>
  <c r="G36" i="21"/>
  <c r="F36" i="21"/>
  <c r="L33" i="21"/>
  <c r="K33" i="21"/>
  <c r="J33" i="21"/>
  <c r="I33" i="21"/>
  <c r="H33" i="21"/>
  <c r="G33" i="21"/>
  <c r="F33" i="21"/>
  <c r="L31" i="21"/>
  <c r="K31" i="21"/>
  <c r="J31" i="21"/>
  <c r="I31" i="21"/>
  <c r="H31" i="21"/>
  <c r="F31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L9" i="21"/>
  <c r="I9" i="21"/>
  <c r="H9" i="21"/>
  <c r="G9" i="21"/>
  <c r="F9" i="21"/>
  <c r="K8" i="21" l="1"/>
  <c r="L35" i="21"/>
  <c r="H35" i="21"/>
  <c r="F35" i="21"/>
  <c r="H8" i="21"/>
  <c r="L8" i="21"/>
  <c r="G8" i="21"/>
  <c r="J36" i="21"/>
  <c r="J35" i="21" s="1"/>
  <c r="K35" i="21"/>
  <c r="K7" i="21" s="1"/>
  <c r="K59" i="21" s="1"/>
  <c r="I8" i="21"/>
  <c r="I35" i="21"/>
  <c r="G35" i="21"/>
  <c r="F8" i="21"/>
  <c r="L7" i="21" l="1"/>
  <c r="L59" i="21" s="1"/>
  <c r="G7" i="21"/>
  <c r="G59" i="21" s="1"/>
  <c r="F7" i="21"/>
  <c r="F59" i="21" s="1"/>
  <c r="H7" i="21"/>
  <c r="H59" i="21" s="1"/>
  <c r="I7" i="21"/>
  <c r="I59" i="21" s="1"/>
  <c r="J44" i="20"/>
  <c r="J43" i="20" l="1"/>
  <c r="J35" i="20" l="1"/>
  <c r="J36" i="20"/>
  <c r="J37" i="20"/>
  <c r="J38" i="20"/>
  <c r="J40" i="20"/>
  <c r="J41" i="20"/>
  <c r="J42" i="20"/>
  <c r="K60" i="20" l="1"/>
  <c r="J60" i="20"/>
  <c r="J31" i="20" s="1"/>
  <c r="J6" i="20" s="1"/>
  <c r="J65" i="20" s="1"/>
  <c r="H60" i="20"/>
  <c r="H31" i="20" s="1"/>
  <c r="H6" i="20" s="1"/>
  <c r="H65" i="20" s="1"/>
  <c r="F60" i="20"/>
  <c r="L62" i="20"/>
  <c r="K62" i="20"/>
  <c r="I62" i="20"/>
  <c r="H62" i="20"/>
  <c r="G62" i="20"/>
  <c r="G31" i="20" s="1"/>
  <c r="G6" i="20" s="1"/>
  <c r="G65" i="20" s="1"/>
  <c r="F62" i="20"/>
  <c r="F29" i="20"/>
  <c r="F27" i="20"/>
  <c r="K31" i="20" l="1"/>
  <c r="K6" i="20" s="1"/>
  <c r="F31" i="20"/>
  <c r="F8" i="20"/>
  <c r="F6" i="20" s="1"/>
  <c r="F65" i="20" s="1"/>
  <c r="I31" i="20"/>
  <c r="I6" i="20" s="1"/>
  <c r="L31" i="20"/>
  <c r="K65" i="20" l="1"/>
  <c r="L6" i="20"/>
  <c r="L65" i="20" s="1"/>
  <c r="I65" i="20"/>
</calcChain>
</file>

<file path=xl/sharedStrings.xml><?xml version="1.0" encoding="utf-8"?>
<sst xmlns="http://schemas.openxmlformats.org/spreadsheetml/2006/main" count="311" uniqueCount="139">
  <si>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</si>
  <si>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</si>
  <si>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</si>
  <si>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</si>
  <si>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</si>
  <si>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</si>
  <si>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</si>
  <si>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</si>
  <si>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</si>
  <si>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</si>
  <si>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</si>
  <si>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</si>
  <si>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</si>
  <si>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</si>
  <si>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</si>
  <si>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</si>
  <si>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</si>
  <si>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</si>
  <si>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</si>
  <si>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</si>
  <si>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</si>
  <si>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</si>
  <si>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</si>
  <si>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</si>
  <si>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</si>
  <si>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</si>
  <si>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</si>
  <si>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</si>
  <si>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</si>
  <si>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</si>
  <si>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</si>
  <si>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</si>
  <si>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</si>
  <si>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</si>
  <si>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</si>
  <si>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</si>
  <si>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</si>
  <si>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</si>
  <si>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</si>
  <si>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</si>
  <si>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</si>
  <si>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</si>
  <si>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</si>
  <si>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</si>
  <si>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</si>
  <si>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</si>
  <si>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</si>
  <si>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</si>
  <si>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</si>
  <si>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</si>
  <si>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</si>
  <si>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</si>
  <si>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</si>
  <si>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</si>
  <si>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</si>
  <si>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</si>
  <si>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</si>
  <si>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</si>
  <si>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</si>
  <si>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</si>
  <si>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</si>
  <si>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</si>
  <si>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</si>
  <si>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</si>
  <si>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</si>
  <si>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</si>
  <si>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</si>
  <si>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</si>
  <si>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</si>
  <si>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</si>
  <si>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</si>
  <si>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</si>
  <si>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</si>
  <si>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</si>
  <si>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</si>
  <si>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</si>
  <si>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</si>
  <si>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</si>
  <si>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</si>
  <si>
    <t>Del 1 de enero al 31 de diciembre de 2019</t>
  </si>
  <si>
    <t>N.</t>
  </si>
  <si>
    <t>O.</t>
  </si>
  <si>
    <t>P.</t>
  </si>
  <si>
    <t>Q.</t>
  </si>
  <si>
    <t>R.</t>
  </si>
  <si>
    <t>TIIE + 0.85%</t>
  </si>
  <si>
    <t>TIIE + 0.67%</t>
  </si>
  <si>
    <t>TIIE + 1.90%</t>
  </si>
  <si>
    <t>meter comisión de bonos</t>
  </si>
  <si>
    <t>S.</t>
  </si>
  <si>
    <t>T.</t>
  </si>
  <si>
    <t>TIIE + 0.60%</t>
  </si>
  <si>
    <t>2121101001-91112-6D02218</t>
  </si>
  <si>
    <t>2121101001-91113-6D02318</t>
  </si>
  <si>
    <t>2121101001-91114-6D02418</t>
  </si>
  <si>
    <t>5134101001-34103-6D02418</t>
  </si>
  <si>
    <t>5134101001-34103-6D02318</t>
  </si>
  <si>
    <t>5134101001-34103-6D02218</t>
  </si>
  <si>
    <t>2121101001-91116-6D02518</t>
  </si>
  <si>
    <r>
      <t>5134101001-34103-</t>
    </r>
    <r>
      <rPr>
        <b/>
        <sz val="9"/>
        <color theme="1"/>
        <rFont val="Calibri"/>
        <family val="2"/>
      </rPr>
      <t>6D02518</t>
    </r>
  </si>
  <si>
    <r>
      <t xml:space="preserve">4. Deuda Contingente </t>
    </r>
    <r>
      <rPr>
        <b/>
        <vertAlign val="subscript"/>
        <sz val="7"/>
        <color indexed="8"/>
        <rFont val="Calibri"/>
        <family val="2"/>
        <scheme val="minor"/>
      </rPr>
      <t>1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</si>
  <si>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</si>
  <si>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5. Valor de Instrumentos Bono Cupón Cero </t>
    </r>
    <r>
      <rPr>
        <b/>
        <vertAlign val="subscript"/>
        <sz val="10"/>
        <color indexed="8"/>
        <rFont val="Calibri"/>
        <family val="2"/>
        <scheme val="minor"/>
      </rPr>
      <t xml:space="preserve"> 2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</si>
  <si>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 </t>
    </r>
  </si>
  <si>
    <t>*</t>
  </si>
  <si>
    <t>**</t>
  </si>
  <si>
    <t>* Deuda contratada por la Comision Estatal de Vivienda, Suelo e Infraestructura el servicio de la Deuda es pagada con ingresos propios del organismo, el Estado solo es Deudor Solidario.</t>
  </si>
  <si>
    <t>Comisiones y Costos Relacionados (o)</t>
  </si>
  <si>
    <t>Gobierno del Estado de Chihuahua  (a)</t>
  </si>
  <si>
    <t>Banobras ***</t>
  </si>
  <si>
    <t>BBVA</t>
  </si>
  <si>
    <t>Azteca</t>
  </si>
  <si>
    <t>TIIE + 0.72</t>
  </si>
  <si>
    <t xml:space="preserve">TIIE + 0.43 </t>
  </si>
  <si>
    <t>TIIE + 0.40</t>
  </si>
  <si>
    <t>TIIE + 0.45</t>
  </si>
  <si>
    <t>TIIE + 0.47</t>
  </si>
  <si>
    <t>TIIE + 0.66</t>
  </si>
  <si>
    <t>Saldo al 31 de diciembre de 2022 (d)</t>
  </si>
  <si>
    <t>Banobras 169 MDP</t>
  </si>
  <si>
    <t xml:space="preserve">FAFEF </t>
  </si>
  <si>
    <r>
      <t>**Las Emisiones bursátiles emitidas por Fideicomisos Carreteros y  Créditos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 Las emisiones bursátiles emitidas en UDI´s tienen una variacion de saldo  por el valor de la UDI en referencia.  Las emisiones bursátiles emitidas en UDI´s tienen una variacion de saldo  por el valor de la UDI en referencia.  En gosto 2022 el valor de la emisión es de 2,099,644,351.2 UDIS. El valor de la UDI a la fecha de pago fue de $7.452286 pesos. El saldo en UDIS al 31 de diciembre de 2022 era de 2,099,644,351.2 UDIS. El valor de la UDI a la fecha de pago fue de $7.452286 pesos. De acuerdo al último pago de servicio de la deuda en agosto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2023 valor de la emisión es de  2,042,471,073.60  UDIS. El valor de la UDI a la fecha de pago fue de $7.809109 pesos.
</t>
    </r>
  </si>
  <si>
    <t xml:space="preserve">HSBC </t>
  </si>
  <si>
    <t>Banobras 166 MDP</t>
  </si>
  <si>
    <t>Del 1 de enero al 31 Diciembre de 2023 (b)</t>
  </si>
  <si>
    <t>TIEE + 0.72</t>
  </si>
  <si>
    <t>TIEE + 0.43</t>
  </si>
  <si>
    <t>TIEE + 0.40</t>
  </si>
  <si>
    <t xml:space="preserve">TIEE + 0.40 </t>
  </si>
  <si>
    <t>TIEE + 0.45</t>
  </si>
  <si>
    <t>TIEE + 0.47</t>
  </si>
  <si>
    <t>TIEE +0.66</t>
  </si>
  <si>
    <t>*** Se presenta el Valor Nominal del Bono Cupón Cero al mes de Septiembre de 2023 debido a que no se recibieron en tiempo al saldo al 31 de diciembre de 2023 por parte de Banobras. Se actualizara en el siguiente trimestre.</t>
  </si>
  <si>
    <t>FAIS</t>
  </si>
  <si>
    <t xml:space="preserve">MTRO. JOSÉ DE JESÚS GRANILLO VÁZQUEZ </t>
  </si>
  <si>
    <t>C.P. JEANETHE MARTÍNEZ ESTRADA</t>
  </si>
  <si>
    <t>SECRETARIO DE HACIENDA</t>
  </si>
  <si>
    <t>DIRECTORA DE CONTABILIDAD GUBERNAMENTAL</t>
  </si>
  <si>
    <t>OVGR/ICTC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</si>
</sst>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</font>
    <font>
      <b/>
      <vertAlign val="subscript"/>
      <sz val="7"/>
      <color indexed="8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95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20" fillId="0" borderId="0" xfId="1" applyFont="1" applyFill="1"/>
    <xf numFmtId="43" fontId="0" fillId="0" borderId="0" xfId="1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164" fontId="25" fillId="0" borderId="0" xfId="1" applyNumberFormat="1" applyFont="1" applyBorder="1"/>
    <xf numFmtId="164" fontId="17" fillId="3" borderId="8" xfId="1" applyNumberFormat="1" applyFont="1" applyFill="1" applyBorder="1" applyAlignment="1">
      <alignment vertical="center"/>
    </xf>
    <xf numFmtId="0" fontId="20" fillId="0" borderId="0" xfId="0" applyFont="1"/>
    <xf numFmtId="43" fontId="20" fillId="0" borderId="0" xfId="1" applyFont="1" applyFill="1" applyAlignment="1"/>
    <xf numFmtId="0" fontId="18" fillId="0" borderId="0" xfId="0" applyFont="1" applyFill="1"/>
    <xf numFmtId="0" fontId="19" fillId="2" borderId="2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3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19" fillId="4" borderId="2" xfId="6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43" fontId="24" fillId="0" borderId="11" xfId="1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5" fillId="0" borderId="5" xfId="0" applyFont="1" applyFill="1" applyBorder="1"/>
    <xf numFmtId="164" fontId="5" fillId="0" borderId="6" xfId="1" applyNumberFormat="1" applyFont="1" applyFill="1" applyBorder="1"/>
    <xf numFmtId="164" fontId="25" fillId="0" borderId="0" xfId="1" applyNumberFormat="1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  <xf numFmtId="43" fontId="16" fillId="0" borderId="11" xfId="1" applyNumberFormat="1" applyFont="1" applyFill="1" applyBorder="1" applyAlignment="1">
      <alignment horizontal="center" vertical="center"/>
    </xf>
    <xf numFmtId="43" fontId="0" fillId="0" borderId="0" xfId="1" applyFont="1" applyBorder="1"/>
    <xf numFmtId="43" fontId="15" fillId="0" borderId="0" xfId="1" applyFont="1" applyFill="1" applyBorder="1" applyAlignment="1">
      <alignment vertical="center"/>
    </xf>
    <xf numFmtId="43" fontId="0" fillId="0" borderId="0" xfId="1" applyFont="1" applyFill="1" applyBorder="1"/>
    <xf numFmtId="0" fontId="0" fillId="0" borderId="10" xfId="0" applyFill="1" applyBorder="1"/>
    <xf numFmtId="43" fontId="0" fillId="0" borderId="0" xfId="1" applyFont="1" applyFill="1" applyAlignment="1">
      <alignment horizontal="center" vertical="center"/>
    </xf>
    <xf numFmtId="0" fontId="16" fillId="0" borderId="0" xfId="7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0" fontId="5" fillId="0" borderId="0" xfId="3" applyNumberFormat="1" applyFont="1" applyBorder="1"/>
    <xf numFmtId="164" fontId="3" fillId="0" borderId="8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164" fontId="0" fillId="0" borderId="0" xfId="1" applyNumberFormat="1" applyFont="1"/>
    <xf numFmtId="164" fontId="0" fillId="0" borderId="0" xfId="1" applyNumberFormat="1" applyFont="1" applyFill="1"/>
    <xf numFmtId="0" fontId="0" fillId="5" borderId="0" xfId="0" applyFill="1"/>
    <xf numFmtId="43" fontId="5" fillId="0" borderId="11" xfId="1" applyNumberFormat="1" applyFont="1" applyFill="1" applyBorder="1"/>
    <xf numFmtId="44" fontId="5" fillId="0" borderId="0" xfId="0" applyNumberFormat="1" applyFont="1"/>
    <xf numFmtId="166" fontId="16" fillId="0" borderId="0" xfId="7" applyNumberFormat="1" applyFont="1" applyAlignment="1">
      <alignment horizontal="left"/>
    </xf>
    <xf numFmtId="164" fontId="5" fillId="6" borderId="0" xfId="1" applyNumberFormat="1" applyFont="1" applyFill="1" applyBorder="1"/>
    <xf numFmtId="43" fontId="0" fillId="0" borderId="0" xfId="0" applyNumberFormat="1" applyFill="1"/>
    <xf numFmtId="165" fontId="5" fillId="0" borderId="0" xfId="0" applyNumberFormat="1" applyFont="1"/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164" fontId="17" fillId="6" borderId="8" xfId="1" applyNumberFormat="1" applyFont="1" applyFill="1" applyBorder="1" applyAlignment="1">
      <alignment vertical="top" wrapText="1"/>
    </xf>
    <xf numFmtId="164" fontId="14" fillId="6" borderId="8" xfId="1" applyNumberFormat="1" applyFont="1" applyFill="1" applyBorder="1"/>
    <xf numFmtId="164" fontId="5" fillId="6" borderId="9" xfId="1" applyNumberFormat="1" applyFont="1" applyFill="1" applyBorder="1"/>
    <xf numFmtId="0" fontId="5" fillId="6" borderId="0" xfId="0" applyFont="1" applyFill="1" applyBorder="1" applyAlignment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right" vertical="center"/>
    </xf>
    <xf numFmtId="164" fontId="17" fillId="6" borderId="0" xfId="1" applyNumberFormat="1" applyFont="1" applyFill="1" applyBorder="1" applyAlignment="1">
      <alignment vertical="top" wrapText="1"/>
    </xf>
    <xf numFmtId="164" fontId="14" fillId="6" borderId="11" xfId="1" applyNumberFormat="1" applyFont="1" applyFill="1" applyBorder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164" fontId="5" fillId="6" borderId="11" xfId="1" applyNumberFormat="1" applyFont="1" applyFill="1" applyBorder="1"/>
    <xf numFmtId="164" fontId="5" fillId="6" borderId="15" xfId="1" applyNumberFormat="1" applyFont="1" applyFill="1" applyBorder="1"/>
    <xf numFmtId="164" fontId="14" fillId="6" borderId="0" xfId="1" applyNumberFormat="1" applyFont="1" applyFill="1" applyBorder="1"/>
    <xf numFmtId="164" fontId="16" fillId="6" borderId="0" xfId="1" applyNumberFormat="1" applyFont="1" applyFill="1" applyBorder="1" applyAlignment="1">
      <alignment vertical="top" wrapText="1"/>
    </xf>
    <xf numFmtId="43" fontId="5" fillId="6" borderId="0" xfId="1" applyNumberFormat="1" applyFont="1" applyFill="1" applyBorder="1"/>
    <xf numFmtId="44" fontId="5" fillId="6" borderId="0" xfId="1" applyNumberFormat="1" applyFont="1" applyFill="1" applyBorder="1"/>
    <xf numFmtId="43" fontId="1" fillId="6" borderId="0" xfId="1" applyNumberFormat="1" applyFont="1" applyFill="1" applyBorder="1" applyAlignment="1">
      <alignment vertical="top" wrapText="1"/>
    </xf>
    <xf numFmtId="43" fontId="1" fillId="6" borderId="11" xfId="1" applyNumberFormat="1" applyFont="1" applyFill="1" applyBorder="1" applyAlignment="1">
      <alignment vertical="top" wrapText="1"/>
    </xf>
    <xf numFmtId="0" fontId="3" fillId="6" borderId="0" xfId="0" applyFont="1" applyFill="1" applyBorder="1" applyAlignment="1">
      <alignment vertical="center"/>
    </xf>
    <xf numFmtId="164" fontId="3" fillId="6" borderId="0" xfId="1" applyNumberFormat="1" applyFont="1" applyFill="1" applyBorder="1" applyAlignment="1">
      <alignment vertical="center"/>
    </xf>
    <xf numFmtId="164" fontId="3" fillId="6" borderId="11" xfId="1" applyNumberFormat="1" applyFont="1" applyFill="1" applyBorder="1" applyAlignment="1">
      <alignment vertical="center"/>
    </xf>
    <xf numFmtId="0" fontId="5" fillId="6" borderId="0" xfId="0" applyFont="1" applyFill="1" applyBorder="1"/>
    <xf numFmtId="0" fontId="21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right" vertical="center"/>
    </xf>
    <xf numFmtId="164" fontId="16" fillId="6" borderId="0" xfId="1" applyNumberFormat="1" applyFont="1" applyFill="1" applyBorder="1"/>
    <xf numFmtId="164" fontId="5" fillId="6" borderId="11" xfId="1" applyNumberFormat="1" applyFont="1" applyFill="1" applyBorder="1" applyAlignment="1">
      <alignment horizontal="center"/>
    </xf>
    <xf numFmtId="164" fontId="16" fillId="6" borderId="11" xfId="1" applyNumberFormat="1" applyFont="1" applyFill="1" applyBorder="1"/>
    <xf numFmtId="0" fontId="14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15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0" fontId="5" fillId="6" borderId="4" xfId="3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4" borderId="2" xfId="6" applyFont="1" applyFill="1" applyBorder="1" applyAlignment="1" applyProtection="1">
      <alignment horizontal="center" vertical="center" wrapText="1"/>
    </xf>
    <xf numFmtId="0" fontId="19" fillId="4" borderId="3" xfId="6" applyFont="1" applyFill="1" applyBorder="1" applyAlignment="1" applyProtection="1">
      <alignment horizontal="center" vertical="center" wrapText="1"/>
    </xf>
    <xf numFmtId="0" fontId="19" fillId="4" borderId="4" xfId="6" applyFont="1" applyFill="1" applyBorder="1" applyAlignment="1" applyProtection="1">
      <alignment horizontal="center" vertical="center" wrapText="1"/>
    </xf>
    <xf numFmtId="0" fontId="16" fillId="0" borderId="0" xfId="7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9" fillId="4" borderId="12" xfId="6" applyFont="1" applyFill="1" applyBorder="1" applyAlignment="1" applyProtection="1">
      <alignment horizontal="center" vertical="center" wrapText="1"/>
    </xf>
    <xf numFmtId="0" fontId="19" fillId="4" borderId="13" xfId="6" applyFont="1" applyFill="1" applyBorder="1" applyAlignment="1" applyProtection="1">
      <alignment horizontal="center" vertical="center" wrapText="1"/>
    </xf>
    <xf numFmtId="0" fontId="19" fillId="4" borderId="7" xfId="6" applyFont="1" applyFill="1" applyBorder="1" applyAlignment="1" applyProtection="1">
      <alignment horizontal="center" vertical="center" wrapText="1"/>
    </xf>
    <xf numFmtId="0" fontId="19" fillId="4" borderId="9" xfId="6" applyFont="1" applyFill="1" applyBorder="1" applyAlignment="1" applyProtection="1">
      <alignment horizontal="center" vertical="center" wrapText="1"/>
    </xf>
    <xf numFmtId="0" fontId="19" fillId="4" borderId="5" xfId="6" applyFont="1" applyFill="1" applyBorder="1" applyAlignment="1" applyProtection="1">
      <alignment horizontal="center" vertical="center" wrapText="1"/>
    </xf>
    <xf numFmtId="0" fontId="19" fillId="4" borderId="6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7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43" fontId="0" fillId="0" borderId="0" xfId="1" applyFont="1" applyFill="1" applyAlignment="1">
      <alignment horizontal="center" vertical="center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Normal" xfId="0" builtinId="0"/>
    <cellStyle name="Normal 2" xfId="6"/>
    <cellStyle name="Normal 2 2" xfId="7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V115"/>
  <sheetViews>
    <sheetView showGridLines="0" tabSelected="1" zoomScaleNormal="100" workbookViewId="0">
      <selection activeCell="B1" sqref="B1:L1"/>
    </sheetView>
  </sheetViews>
  <sheetFormatPr baseColWidth="10" defaultColWidth="11.42578125" defaultRowHeight="15" outlineLevelRow="1" x14ac:dyDescent="0.25"/>
  <cols>
    <col min="1" max="1" width="3.7109375" style="15" customWidth="1"/>
    <col min="2" max="2" width="4.5703125" style="15" customWidth="1"/>
    <col min="3" max="3" width="2.7109375" style="15" customWidth="1"/>
    <col min="4" max="4" width="5" style="15" customWidth="1"/>
    <col min="5" max="5" width="31.28515625" style="15" customWidth="1"/>
    <col min="6" max="6" width="18.28515625" style="15" bestFit="1" customWidth="1"/>
    <col min="7" max="7" width="16.140625" style="15" bestFit="1" customWidth="1"/>
    <col min="8" max="8" width="17.140625" style="15" customWidth="1"/>
    <col min="9" max="9" width="16.140625" style="15" bestFit="1" customWidth="1"/>
    <col min="10" max="10" width="18.140625" style="15" bestFit="1" customWidth="1"/>
    <col min="11" max="11" width="17.28515625" style="15" customWidth="1"/>
    <col min="12" max="12" width="16.7109375" style="15" customWidth="1"/>
    <col min="13" max="13" width="3.42578125" style="15" customWidth="1"/>
    <col min="14" max="14" width="19.5703125" style="66" customWidth="1"/>
    <col min="15" max="15" width="17" style="66" bestFit="1" customWidth="1"/>
    <col min="16" max="16" width="17.7109375" style="66" bestFit="1" customWidth="1"/>
    <col min="17" max="17" width="15.140625" style="15" bestFit="1" customWidth="1"/>
    <col min="18" max="16384" width="11.42578125" style="15"/>
  </cols>
  <sheetData>
    <row r="1" spans="2:17" s="1" customFormat="1" ht="20.45" customHeight="1" x14ac:dyDescent="0.25">
      <c r="B1" s="167" t="s">
        <v>108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N1" s="66"/>
      <c r="O1" s="66"/>
      <c r="P1" s="66"/>
    </row>
    <row r="2" spans="2:17" s="1" customFormat="1" ht="15" customHeight="1" x14ac:dyDescent="0.25"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N2" s="66"/>
      <c r="O2" s="66"/>
      <c r="P2" s="66"/>
    </row>
    <row r="3" spans="2:17" s="1" customFormat="1" ht="16.149999999999999" customHeight="1" x14ac:dyDescent="0.25">
      <c r="B3" s="169" t="s">
        <v>124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N3" s="66"/>
      <c r="O3" s="66"/>
      <c r="P3" s="66"/>
    </row>
    <row r="4" spans="2:17" s="1" customFormat="1" ht="12.6" customHeight="1" x14ac:dyDescent="0.25">
      <c r="B4" s="170" t="s">
        <v>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N4" s="66"/>
      <c r="O4" s="66"/>
      <c r="P4" s="66"/>
    </row>
    <row r="5" spans="2:17" ht="73.900000000000006" customHeight="1" x14ac:dyDescent="0.25">
      <c r="B5" s="171" t="s">
        <v>6</v>
      </c>
      <c r="C5" s="172"/>
      <c r="D5" s="172"/>
      <c r="E5" s="173"/>
      <c r="F5" s="96" t="s">
        <v>118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</row>
    <row r="6" spans="2:17" ht="16.899999999999999" customHeight="1" x14ac:dyDescent="0.25">
      <c r="B6" s="17" t="s">
        <v>2</v>
      </c>
      <c r="C6" s="18"/>
      <c r="D6" s="18"/>
      <c r="E6" s="18"/>
      <c r="F6" s="19">
        <f>SUM(F8,F31)</f>
        <v>34667851537.243134</v>
      </c>
      <c r="G6" s="19">
        <f>SUM(G8,G31,G7)</f>
        <v>5856193432.2700005</v>
      </c>
      <c r="H6" s="19">
        <f>SUM(H8,H31)</f>
        <v>5772773031.3296185</v>
      </c>
      <c r="I6" s="19">
        <f>SUM(I8,I31)</f>
        <v>0</v>
      </c>
      <c r="J6" s="19">
        <f>SUM(J8,J31)</f>
        <v>34751271938.403519</v>
      </c>
      <c r="K6" s="19">
        <f>SUM(K8,K31)</f>
        <v>4107174812.3924222</v>
      </c>
      <c r="L6" s="20">
        <f>SUM(L8,L31)</f>
        <v>0</v>
      </c>
      <c r="N6" s="122"/>
      <c r="O6" s="109"/>
    </row>
    <row r="7" spans="2:17" s="57" customFormat="1" ht="16.899999999999999" customHeight="1" x14ac:dyDescent="0.25">
      <c r="B7" s="26"/>
      <c r="C7" s="27"/>
      <c r="D7" s="27"/>
      <c r="E7" s="27"/>
      <c r="F7" s="28"/>
      <c r="G7" s="28">
        <f>G17+G18+G19+G20+G21+G22+G23</f>
        <v>1800000000</v>
      </c>
      <c r="H7" s="28"/>
      <c r="I7" s="28"/>
      <c r="J7" s="28"/>
      <c r="K7" s="28"/>
      <c r="L7" s="29"/>
      <c r="N7" s="122"/>
      <c r="O7" s="109"/>
      <c r="P7" s="66"/>
    </row>
    <row r="8" spans="2:17" ht="16.899999999999999" customHeight="1" x14ac:dyDescent="0.25">
      <c r="B8" s="103"/>
      <c r="C8" s="131" t="s">
        <v>3</v>
      </c>
      <c r="D8" s="132"/>
      <c r="E8" s="132"/>
      <c r="F8" s="133">
        <f>SUM(F9,F27,F29)</f>
        <v>2041690000</v>
      </c>
      <c r="G8" s="134">
        <f>SUM(G9,G27,G29)</f>
        <v>0</v>
      </c>
      <c r="H8" s="134">
        <f>SUM(H9,H27,H29)</f>
        <v>2191630000</v>
      </c>
      <c r="I8" s="134">
        <f>SUM(I9:I26)</f>
        <v>0</v>
      </c>
      <c r="J8" s="134">
        <f>SUM(J9,J27,J29)</f>
        <v>1650060000</v>
      </c>
      <c r="K8" s="134">
        <f>SUM(K9,K27,K29)</f>
        <v>145125408.01153335</v>
      </c>
      <c r="L8" s="135">
        <f>SUM(L9,L27,L29)</f>
        <v>0</v>
      </c>
      <c r="N8" s="122"/>
      <c r="O8" s="43"/>
    </row>
    <row r="9" spans="2:17" ht="15.6" customHeight="1" x14ac:dyDescent="0.25">
      <c r="B9" s="47"/>
      <c r="C9" s="136"/>
      <c r="D9" s="137" t="s">
        <v>25</v>
      </c>
      <c r="E9" s="138"/>
      <c r="F9" s="139">
        <f>SUM(F10:F16)</f>
        <v>2041690000</v>
      </c>
      <c r="G9" s="139">
        <f>SUM(G10:G16)</f>
        <v>0</v>
      </c>
      <c r="H9" s="139">
        <f>SUM(H10:H23)</f>
        <v>2191630000</v>
      </c>
      <c r="I9" s="139">
        <v>0</v>
      </c>
      <c r="J9" s="139">
        <f>SUM(J10:J23)</f>
        <v>1650060000</v>
      </c>
      <c r="K9" s="139">
        <f>SUM(K10:K23)</f>
        <v>145125408.01153335</v>
      </c>
      <c r="L9" s="140">
        <f>SUM(L10:L16)</f>
        <v>0</v>
      </c>
      <c r="N9" s="122"/>
      <c r="O9" s="43"/>
    </row>
    <row r="10" spans="2:17" s="13" customFormat="1" ht="16.149999999999999" customHeight="1" outlineLevel="1" x14ac:dyDescent="0.25">
      <c r="B10" s="112"/>
      <c r="C10" s="141"/>
      <c r="D10" s="142"/>
      <c r="E10" s="143" t="s">
        <v>49</v>
      </c>
      <c r="F10" s="128">
        <v>300000000</v>
      </c>
      <c r="G10" s="128">
        <v>0</v>
      </c>
      <c r="H10" s="128">
        <v>300000000</v>
      </c>
      <c r="I10" s="128">
        <v>0</v>
      </c>
      <c r="J10" s="128">
        <f t="shared" ref="J10:J23" si="0">F10+G10-H10+I10</f>
        <v>0</v>
      </c>
      <c r="K10" s="128">
        <v>19364336.439583335</v>
      </c>
      <c r="L10" s="144"/>
      <c r="N10" s="123"/>
      <c r="O10" s="110"/>
      <c r="P10" s="67"/>
    </row>
    <row r="11" spans="2:17" s="13" customFormat="1" ht="16.149999999999999" customHeight="1" outlineLevel="1" x14ac:dyDescent="0.25">
      <c r="B11" s="112"/>
      <c r="C11" s="141"/>
      <c r="D11" s="142"/>
      <c r="E11" s="143" t="s">
        <v>43</v>
      </c>
      <c r="F11" s="128">
        <v>183340000</v>
      </c>
      <c r="G11" s="128">
        <v>0</v>
      </c>
      <c r="H11" s="128">
        <v>183340000</v>
      </c>
      <c r="I11" s="128">
        <v>0</v>
      </c>
      <c r="J11" s="128">
        <f t="shared" si="0"/>
        <v>0</v>
      </c>
      <c r="K11" s="128">
        <v>11351613.312833332</v>
      </c>
      <c r="L11" s="144"/>
      <c r="N11" s="123"/>
      <c r="O11" s="43"/>
      <c r="P11" s="67"/>
      <c r="Q11" s="129"/>
    </row>
    <row r="12" spans="2:17" s="13" customFormat="1" ht="16.149999999999999" customHeight="1" outlineLevel="1" x14ac:dyDescent="0.25">
      <c r="B12" s="112"/>
      <c r="C12" s="141"/>
      <c r="D12" s="142"/>
      <c r="E12" s="143" t="s">
        <v>43</v>
      </c>
      <c r="F12" s="128">
        <v>458350000</v>
      </c>
      <c r="G12" s="128">
        <v>0</v>
      </c>
      <c r="H12" s="128">
        <v>458350000</v>
      </c>
      <c r="I12" s="128">
        <v>0</v>
      </c>
      <c r="J12" s="128">
        <f t="shared" si="0"/>
        <v>0</v>
      </c>
      <c r="K12" s="128">
        <v>26515744.858750001</v>
      </c>
      <c r="L12" s="144"/>
      <c r="N12" s="123"/>
      <c r="O12" s="43"/>
      <c r="P12" s="67"/>
      <c r="Q12" s="129"/>
    </row>
    <row r="13" spans="2:17" s="13" customFormat="1" ht="16.149999999999999" customHeight="1" outlineLevel="1" x14ac:dyDescent="0.25">
      <c r="B13" s="112"/>
      <c r="C13" s="141"/>
      <c r="D13" s="142"/>
      <c r="E13" s="143" t="s">
        <v>111</v>
      </c>
      <c r="F13" s="128">
        <v>200000000</v>
      </c>
      <c r="G13" s="128">
        <v>0</v>
      </c>
      <c r="H13" s="128">
        <v>200000000</v>
      </c>
      <c r="I13" s="128">
        <v>0</v>
      </c>
      <c r="J13" s="128">
        <f t="shared" si="0"/>
        <v>0</v>
      </c>
      <c r="K13" s="128">
        <v>13267166.493055556</v>
      </c>
      <c r="L13" s="144"/>
      <c r="N13" s="123"/>
      <c r="O13" s="110"/>
      <c r="P13" s="67"/>
    </row>
    <row r="14" spans="2:17" s="13" customFormat="1" ht="16.149999999999999" customHeight="1" outlineLevel="1" x14ac:dyDescent="0.25">
      <c r="B14" s="112"/>
      <c r="C14" s="141"/>
      <c r="D14" s="142"/>
      <c r="E14" s="143" t="s">
        <v>111</v>
      </c>
      <c r="F14" s="128">
        <v>300000000</v>
      </c>
      <c r="G14" s="128">
        <v>0</v>
      </c>
      <c r="H14" s="128">
        <v>300000000</v>
      </c>
      <c r="I14" s="128">
        <v>0</v>
      </c>
      <c r="J14" s="128">
        <f t="shared" si="0"/>
        <v>0</v>
      </c>
      <c r="K14" s="128">
        <v>19986400.68</v>
      </c>
      <c r="L14" s="144"/>
      <c r="N14" s="67"/>
      <c r="O14" s="110"/>
      <c r="P14" s="67"/>
    </row>
    <row r="15" spans="2:17" s="13" customFormat="1" ht="16.149999999999999" customHeight="1" outlineLevel="1" x14ac:dyDescent="0.25">
      <c r="B15" s="112"/>
      <c r="C15" s="141"/>
      <c r="D15" s="142"/>
      <c r="E15" s="143" t="s">
        <v>110</v>
      </c>
      <c r="F15" s="128">
        <v>400000000</v>
      </c>
      <c r="G15" s="128">
        <v>0</v>
      </c>
      <c r="H15" s="128">
        <v>400000000</v>
      </c>
      <c r="I15" s="128">
        <v>0</v>
      </c>
      <c r="J15" s="128">
        <f t="shared" si="0"/>
        <v>0</v>
      </c>
      <c r="K15" s="128">
        <v>26566678.556644443</v>
      </c>
      <c r="L15" s="144"/>
      <c r="N15" s="67"/>
      <c r="O15" s="110"/>
      <c r="P15" s="67"/>
    </row>
    <row r="16" spans="2:17" s="13" customFormat="1" ht="16.149999999999999" customHeight="1" outlineLevel="1" x14ac:dyDescent="0.25">
      <c r="B16" s="112"/>
      <c r="C16" s="141"/>
      <c r="D16" s="142"/>
      <c r="E16" s="143" t="s">
        <v>49</v>
      </c>
      <c r="F16" s="128">
        <v>200000000</v>
      </c>
      <c r="G16" s="128">
        <v>0</v>
      </c>
      <c r="H16" s="128">
        <v>200000000</v>
      </c>
      <c r="I16" s="145">
        <v>0</v>
      </c>
      <c r="J16" s="145">
        <f t="shared" si="0"/>
        <v>0</v>
      </c>
      <c r="K16" s="145">
        <v>13714021.150666665</v>
      </c>
      <c r="L16" s="144"/>
      <c r="N16" s="67"/>
      <c r="O16" s="110"/>
      <c r="P16" s="67"/>
    </row>
    <row r="17" spans="2:16" s="13" customFormat="1" ht="16.149999999999999" customHeight="1" outlineLevel="1" x14ac:dyDescent="0.25">
      <c r="B17" s="112"/>
      <c r="C17" s="141"/>
      <c r="D17" s="142"/>
      <c r="E17" s="143" t="s">
        <v>111</v>
      </c>
      <c r="F17" s="128"/>
      <c r="G17" s="128">
        <v>200000000</v>
      </c>
      <c r="H17" s="128">
        <v>16660000</v>
      </c>
      <c r="I17" s="146">
        <v>0</v>
      </c>
      <c r="J17" s="128">
        <f t="shared" si="0"/>
        <v>183340000</v>
      </c>
      <c r="K17" s="128">
        <v>602125</v>
      </c>
      <c r="L17" s="144"/>
      <c r="N17" s="67"/>
      <c r="O17" s="110"/>
      <c r="P17" s="67"/>
    </row>
    <row r="18" spans="2:16" s="13" customFormat="1" ht="16.149999999999999" customHeight="1" outlineLevel="1" x14ac:dyDescent="0.25">
      <c r="B18" s="112"/>
      <c r="C18" s="141"/>
      <c r="D18" s="142"/>
      <c r="E18" s="143" t="s">
        <v>111</v>
      </c>
      <c r="F18" s="128"/>
      <c r="G18" s="128">
        <v>300000000</v>
      </c>
      <c r="H18" s="128">
        <v>24990000</v>
      </c>
      <c r="I18" s="139">
        <v>0</v>
      </c>
      <c r="J18" s="128">
        <f t="shared" si="0"/>
        <v>275010000</v>
      </c>
      <c r="K18" s="147">
        <v>3113975.83</v>
      </c>
      <c r="L18" s="144"/>
      <c r="N18" s="67"/>
      <c r="O18" s="110"/>
      <c r="P18" s="67"/>
    </row>
    <row r="19" spans="2:16" s="13" customFormat="1" ht="16.149999999999999" customHeight="1" outlineLevel="1" x14ac:dyDescent="0.25">
      <c r="B19" s="112"/>
      <c r="C19" s="141"/>
      <c r="D19" s="142"/>
      <c r="E19" s="143" t="s">
        <v>49</v>
      </c>
      <c r="F19" s="128"/>
      <c r="G19" s="128">
        <v>250000000</v>
      </c>
      <c r="H19" s="128">
        <v>20825000</v>
      </c>
      <c r="I19" s="128">
        <v>0</v>
      </c>
      <c r="J19" s="128">
        <f t="shared" si="0"/>
        <v>229175000</v>
      </c>
      <c r="K19" s="128">
        <v>1925259.72</v>
      </c>
      <c r="L19" s="144"/>
      <c r="N19" s="127"/>
      <c r="O19" s="110"/>
      <c r="P19" s="67"/>
    </row>
    <row r="20" spans="2:16" s="13" customFormat="1" ht="16.149999999999999" customHeight="1" outlineLevel="1" x14ac:dyDescent="0.25">
      <c r="B20" s="112"/>
      <c r="C20" s="141"/>
      <c r="D20" s="142"/>
      <c r="E20" s="143" t="s">
        <v>122</v>
      </c>
      <c r="F20" s="128"/>
      <c r="G20" s="128">
        <v>250000000</v>
      </c>
      <c r="H20" s="128">
        <v>20825000</v>
      </c>
      <c r="I20" s="128">
        <v>0</v>
      </c>
      <c r="J20" s="128">
        <f t="shared" si="0"/>
        <v>229175000</v>
      </c>
      <c r="K20" s="128">
        <v>1162223.6100000001</v>
      </c>
      <c r="L20" s="144"/>
      <c r="N20" s="127"/>
      <c r="O20" s="110"/>
      <c r="P20" s="67"/>
    </row>
    <row r="21" spans="2:16" s="13" customFormat="1" ht="16.149999999999999" customHeight="1" outlineLevel="1" x14ac:dyDescent="0.25">
      <c r="B21" s="112"/>
      <c r="C21" s="141"/>
      <c r="D21" s="142"/>
      <c r="E21" s="143" t="s">
        <v>49</v>
      </c>
      <c r="F21" s="128"/>
      <c r="G21" s="128">
        <v>500000000</v>
      </c>
      <c r="H21" s="128">
        <v>41650000</v>
      </c>
      <c r="I21" s="128">
        <v>0</v>
      </c>
      <c r="J21" s="128">
        <f t="shared" si="0"/>
        <v>458350000</v>
      </c>
      <c r="K21" s="128">
        <v>4695172.22</v>
      </c>
      <c r="L21" s="144"/>
      <c r="N21" s="127"/>
      <c r="O21" s="110"/>
      <c r="P21" s="67"/>
    </row>
    <row r="22" spans="2:16" s="13" customFormat="1" ht="16.149999999999999" customHeight="1" outlineLevel="1" x14ac:dyDescent="0.25">
      <c r="B22" s="112"/>
      <c r="C22" s="141"/>
      <c r="D22" s="142"/>
      <c r="E22" s="143" t="s">
        <v>49</v>
      </c>
      <c r="F22" s="128"/>
      <c r="G22" s="128">
        <v>50000000</v>
      </c>
      <c r="H22" s="128">
        <v>4165000</v>
      </c>
      <c r="I22" s="128">
        <v>0</v>
      </c>
      <c r="J22" s="128">
        <f t="shared" si="0"/>
        <v>45835000</v>
      </c>
      <c r="K22" s="128">
        <v>473406.11</v>
      </c>
      <c r="L22" s="144"/>
      <c r="N22" s="127"/>
      <c r="O22" s="110"/>
      <c r="P22" s="67"/>
    </row>
    <row r="23" spans="2:16" s="13" customFormat="1" ht="16.149999999999999" customHeight="1" outlineLevel="1" x14ac:dyDescent="0.25">
      <c r="B23" s="112"/>
      <c r="C23" s="141"/>
      <c r="D23" s="142"/>
      <c r="E23" s="143" t="s">
        <v>122</v>
      </c>
      <c r="F23" s="128"/>
      <c r="G23" s="128">
        <v>250000000</v>
      </c>
      <c r="H23" s="128">
        <v>20825000</v>
      </c>
      <c r="I23" s="128">
        <v>0</v>
      </c>
      <c r="J23" s="128">
        <f t="shared" si="0"/>
        <v>229175000</v>
      </c>
      <c r="K23" s="128">
        <v>2387284.0299999998</v>
      </c>
      <c r="L23" s="144"/>
      <c r="N23" s="127"/>
      <c r="O23" s="110"/>
      <c r="P23" s="67"/>
    </row>
    <row r="24" spans="2:16" s="13" customFormat="1" ht="16.149999999999999" customHeight="1" outlineLevel="1" x14ac:dyDescent="0.25">
      <c r="B24" s="112"/>
      <c r="C24" s="141"/>
      <c r="D24" s="142"/>
      <c r="E24" s="143"/>
      <c r="F24" s="128"/>
      <c r="G24" s="128"/>
      <c r="H24" s="128"/>
      <c r="I24" s="128"/>
      <c r="J24" s="128"/>
      <c r="K24" s="128"/>
      <c r="L24" s="144"/>
      <c r="N24" s="127"/>
      <c r="O24" s="110"/>
      <c r="P24" s="67"/>
    </row>
    <row r="25" spans="2:16" s="13" customFormat="1" ht="16.149999999999999" customHeight="1" outlineLevel="1" x14ac:dyDescent="0.25">
      <c r="B25" s="112"/>
      <c r="C25" s="141"/>
      <c r="D25" s="142"/>
      <c r="E25" s="143"/>
      <c r="F25" s="128"/>
      <c r="G25" s="128"/>
      <c r="H25" s="128"/>
      <c r="I25" s="128"/>
      <c r="J25" s="128"/>
      <c r="K25" s="128"/>
      <c r="L25" s="144"/>
      <c r="N25" s="127"/>
      <c r="O25" s="110"/>
      <c r="P25" s="67"/>
    </row>
    <row r="26" spans="2:16" s="13" customFormat="1" ht="12.6" customHeight="1" x14ac:dyDescent="0.25">
      <c r="B26" s="11"/>
      <c r="C26" s="141"/>
      <c r="D26" s="142"/>
      <c r="E26" s="143"/>
      <c r="F26" s="148"/>
      <c r="G26" s="148"/>
      <c r="H26" s="148"/>
      <c r="I26" s="149"/>
      <c r="J26" s="149"/>
      <c r="K26" s="149"/>
      <c r="L26" s="144"/>
      <c r="O26" s="111"/>
      <c r="P26" s="67"/>
    </row>
    <row r="27" spans="2:16" x14ac:dyDescent="0.25">
      <c r="B27" s="11"/>
      <c r="C27" s="141"/>
      <c r="D27" s="141" t="s">
        <v>26</v>
      </c>
      <c r="E27" s="142"/>
      <c r="F27" s="150">
        <f t="shared" ref="F27:L27" si="1">SUM(F28)</f>
        <v>0</v>
      </c>
      <c r="G27" s="150">
        <f t="shared" si="1"/>
        <v>0</v>
      </c>
      <c r="H27" s="150">
        <f t="shared" si="1"/>
        <v>0</v>
      </c>
      <c r="I27" s="150">
        <f t="shared" si="1"/>
        <v>0</v>
      </c>
      <c r="J27" s="150">
        <f t="shared" si="1"/>
        <v>0</v>
      </c>
      <c r="K27" s="150">
        <f t="shared" si="1"/>
        <v>0</v>
      </c>
      <c r="L27" s="151">
        <f t="shared" si="1"/>
        <v>0</v>
      </c>
      <c r="O27" s="109"/>
    </row>
    <row r="28" spans="2:16" outlineLevel="1" x14ac:dyDescent="0.25">
      <c r="B28" s="11"/>
      <c r="C28" s="141"/>
      <c r="D28" s="141"/>
      <c r="E28" s="142"/>
      <c r="F28" s="150"/>
      <c r="G28" s="148"/>
      <c r="H28" s="149"/>
      <c r="I28" s="149"/>
      <c r="J28" s="149"/>
      <c r="K28" s="149"/>
      <c r="L28" s="144"/>
      <c r="O28" s="109"/>
    </row>
    <row r="29" spans="2:16" x14ac:dyDescent="0.25">
      <c r="B29" s="47"/>
      <c r="C29" s="141"/>
      <c r="D29" s="141" t="s">
        <v>4</v>
      </c>
      <c r="E29" s="142"/>
      <c r="F29" s="150">
        <f t="shared" ref="F29:L29" si="2">SUM(F30)</f>
        <v>0</v>
      </c>
      <c r="G29" s="150">
        <f t="shared" si="2"/>
        <v>0</v>
      </c>
      <c r="H29" s="150">
        <f t="shared" si="2"/>
        <v>0</v>
      </c>
      <c r="I29" s="150">
        <f t="shared" si="2"/>
        <v>0</v>
      </c>
      <c r="J29" s="150">
        <f t="shared" si="2"/>
        <v>0</v>
      </c>
      <c r="K29" s="150">
        <f t="shared" si="2"/>
        <v>0</v>
      </c>
      <c r="L29" s="151">
        <f t="shared" si="2"/>
        <v>0</v>
      </c>
      <c r="O29" s="109"/>
    </row>
    <row r="30" spans="2:16" outlineLevel="1" x14ac:dyDescent="0.25">
      <c r="B30" s="47"/>
      <c r="C30" s="141"/>
      <c r="D30" s="141"/>
      <c r="E30" s="142"/>
      <c r="F30" s="150"/>
      <c r="G30" s="148"/>
      <c r="H30" s="149"/>
      <c r="I30" s="149"/>
      <c r="J30" s="149"/>
      <c r="K30" s="149"/>
      <c r="L30" s="144"/>
    </row>
    <row r="31" spans="2:16" ht="18.600000000000001" customHeight="1" x14ac:dyDescent="0.25">
      <c r="B31" s="23"/>
      <c r="C31" s="152" t="s">
        <v>5</v>
      </c>
      <c r="D31" s="152"/>
      <c r="E31" s="152"/>
      <c r="F31" s="153">
        <f t="shared" ref="F31:L31" si="3">SUM(F32,F60,F62)</f>
        <v>32626161537.243137</v>
      </c>
      <c r="G31" s="153">
        <f t="shared" si="3"/>
        <v>4056193432.27</v>
      </c>
      <c r="H31" s="153">
        <f t="shared" si="3"/>
        <v>3581143031.329618</v>
      </c>
      <c r="I31" s="153">
        <f t="shared" si="3"/>
        <v>0</v>
      </c>
      <c r="J31" s="153">
        <f t="shared" si="3"/>
        <v>33101211938.403522</v>
      </c>
      <c r="K31" s="153">
        <f t="shared" si="3"/>
        <v>3962049404.3808889</v>
      </c>
      <c r="L31" s="154">
        <f t="shared" si="3"/>
        <v>0</v>
      </c>
      <c r="N31" s="67"/>
    </row>
    <row r="32" spans="2:16" ht="18.600000000000001" customHeight="1" x14ac:dyDescent="0.25">
      <c r="B32" s="47"/>
      <c r="C32" s="155"/>
      <c r="D32" s="152" t="s">
        <v>27</v>
      </c>
      <c r="E32" s="138"/>
      <c r="F32" s="146">
        <f>SUM(F33:F56)</f>
        <v>32626161537.243137</v>
      </c>
      <c r="G32" s="146">
        <f>SUM(G33:G59)</f>
        <v>4056193432.27</v>
      </c>
      <c r="H32" s="146">
        <f>SUM(H33:H57)</f>
        <v>3581143031.329618</v>
      </c>
      <c r="I32" s="146">
        <f>SUM(I33:I56)</f>
        <v>0</v>
      </c>
      <c r="J32" s="146">
        <f>SUM(J33:J59)</f>
        <v>33101211938.403522</v>
      </c>
      <c r="K32" s="146">
        <f>SUM(K33:K57)</f>
        <v>3962049404.3808889</v>
      </c>
      <c r="L32" s="154">
        <f>SUM(L33:L48)</f>
        <v>0</v>
      </c>
    </row>
    <row r="33" spans="1:74" s="57" customFormat="1" ht="16.899999999999999" customHeight="1" x14ac:dyDescent="0.25">
      <c r="B33" s="47"/>
      <c r="C33" s="156"/>
      <c r="D33" s="157"/>
      <c r="E33" s="141" t="s">
        <v>67</v>
      </c>
      <c r="F33" s="128">
        <v>1485222769.0200002</v>
      </c>
      <c r="G33" s="128">
        <v>0</v>
      </c>
      <c r="H33" s="158">
        <v>1485222769</v>
      </c>
      <c r="I33" s="128">
        <v>0</v>
      </c>
      <c r="J33" s="128">
        <f t="shared" ref="J33:J38" si="4">F33+G33-H33+I33</f>
        <v>2.0000219345092773E-2</v>
      </c>
      <c r="K33" s="158">
        <v>16411649.720000001</v>
      </c>
      <c r="L33" s="159">
        <v>0</v>
      </c>
      <c r="N33" s="66"/>
      <c r="O33" s="66"/>
      <c r="P33" s="66"/>
    </row>
    <row r="34" spans="1:74" s="57" customFormat="1" ht="16.899999999999999" customHeight="1" x14ac:dyDescent="0.25">
      <c r="B34" s="47"/>
      <c r="C34" s="156"/>
      <c r="D34" s="157"/>
      <c r="E34" s="141" t="s">
        <v>68</v>
      </c>
      <c r="F34" s="128">
        <v>2970445537.6000004</v>
      </c>
      <c r="G34" s="128">
        <v>0</v>
      </c>
      <c r="H34" s="158">
        <v>17137638.600000001</v>
      </c>
      <c r="I34" s="128">
        <v>0</v>
      </c>
      <c r="J34" s="128">
        <f t="shared" si="4"/>
        <v>2953307899.0000005</v>
      </c>
      <c r="K34" s="158">
        <v>359327166.00360847</v>
      </c>
      <c r="L34" s="159">
        <v>0</v>
      </c>
      <c r="N34" s="66"/>
      <c r="O34" s="66"/>
      <c r="P34" s="66"/>
    </row>
    <row r="35" spans="1:74" s="57" customFormat="1" ht="16.899999999999999" customHeight="1" x14ac:dyDescent="0.25">
      <c r="B35" s="47"/>
      <c r="C35" s="156"/>
      <c r="D35" s="157"/>
      <c r="E35" s="141" t="s">
        <v>68</v>
      </c>
      <c r="F35" s="128">
        <v>1805089384.1850502</v>
      </c>
      <c r="G35" s="128">
        <v>0</v>
      </c>
      <c r="H35" s="158">
        <v>10414252.410818737</v>
      </c>
      <c r="I35" s="128">
        <v>0</v>
      </c>
      <c r="J35" s="128">
        <f t="shared" si="4"/>
        <v>1794675131.7742314</v>
      </c>
      <c r="K35" s="158">
        <v>218439329.91948295</v>
      </c>
      <c r="L35" s="159">
        <v>0</v>
      </c>
      <c r="N35" s="66"/>
      <c r="O35" s="66"/>
      <c r="P35" s="66"/>
    </row>
    <row r="36" spans="1:74" s="57" customFormat="1" ht="16.899999999999999" customHeight="1" x14ac:dyDescent="0.25">
      <c r="B36" s="47"/>
      <c r="C36" s="156"/>
      <c r="D36" s="157"/>
      <c r="E36" s="141" t="s">
        <v>43</v>
      </c>
      <c r="F36" s="128">
        <v>1336700491.7999997</v>
      </c>
      <c r="G36" s="128">
        <v>0</v>
      </c>
      <c r="H36" s="158">
        <v>7711937.3999999994</v>
      </c>
      <c r="I36" s="128">
        <v>0</v>
      </c>
      <c r="J36" s="128">
        <f t="shared" si="4"/>
        <v>1328988554.3999996</v>
      </c>
      <c r="K36" s="158">
        <v>161641191.21100292</v>
      </c>
      <c r="L36" s="159">
        <v>0</v>
      </c>
      <c r="N36" s="66"/>
      <c r="O36" s="66"/>
      <c r="P36" s="66"/>
    </row>
    <row r="37" spans="1:74" s="57" customFormat="1" ht="16.899999999999999" customHeight="1" x14ac:dyDescent="0.25">
      <c r="B37" s="47"/>
      <c r="C37" s="156"/>
      <c r="D37" s="157"/>
      <c r="E37" s="141" t="s">
        <v>43</v>
      </c>
      <c r="F37" s="128">
        <v>1732759897.4118519</v>
      </c>
      <c r="G37" s="128">
        <v>0</v>
      </c>
      <c r="H37" s="158">
        <v>9996955.8399999999</v>
      </c>
      <c r="I37" s="128">
        <v>0</v>
      </c>
      <c r="J37" s="128">
        <f t="shared" si="4"/>
        <v>1722762941.571852</v>
      </c>
      <c r="K37" s="158">
        <v>210411149.44662094</v>
      </c>
      <c r="L37" s="159">
        <v>0</v>
      </c>
      <c r="N37" s="66"/>
      <c r="O37" s="66"/>
      <c r="P37" s="66"/>
    </row>
    <row r="38" spans="1:74" s="57" customFormat="1" ht="16.899999999999999" customHeight="1" x14ac:dyDescent="0.25">
      <c r="B38" s="47"/>
      <c r="C38" s="156"/>
      <c r="D38" s="157"/>
      <c r="E38" s="141" t="s">
        <v>43</v>
      </c>
      <c r="F38" s="128">
        <v>1881282173.3962963</v>
      </c>
      <c r="G38" s="128">
        <v>0</v>
      </c>
      <c r="H38" s="158">
        <v>10853837.803703703</v>
      </c>
      <c r="I38" s="128">
        <v>0</v>
      </c>
      <c r="J38" s="128">
        <f t="shared" si="4"/>
        <v>1870428335.5925925</v>
      </c>
      <c r="K38" s="158">
        <v>230349152.71180853</v>
      </c>
      <c r="L38" s="159">
        <v>0</v>
      </c>
      <c r="N38" s="66"/>
      <c r="O38" s="66"/>
      <c r="P38" s="66"/>
    </row>
    <row r="39" spans="1:74" s="13" customFormat="1" ht="16.899999999999999" customHeight="1" x14ac:dyDescent="0.25">
      <c r="B39" s="11"/>
      <c r="C39" s="128"/>
      <c r="D39" s="128"/>
      <c r="E39" s="158" t="s">
        <v>69</v>
      </c>
      <c r="F39" s="128">
        <v>1173840432.4000001</v>
      </c>
      <c r="G39" s="128">
        <v>0</v>
      </c>
      <c r="H39" s="158">
        <v>1173840432</v>
      </c>
      <c r="I39" s="141"/>
      <c r="J39" s="128">
        <v>0.40000009536743164</v>
      </c>
      <c r="K39" s="128">
        <v>12518959.300000001</v>
      </c>
      <c r="L39" s="160">
        <v>0</v>
      </c>
      <c r="N39" s="67"/>
      <c r="O39" s="67"/>
      <c r="P39" s="67"/>
    </row>
    <row r="40" spans="1:74" s="57" customFormat="1" ht="16.899999999999999" customHeight="1" x14ac:dyDescent="0.25">
      <c r="B40" s="47"/>
      <c r="C40" s="156"/>
      <c r="D40" s="157"/>
      <c r="E40" s="141" t="s">
        <v>44</v>
      </c>
      <c r="F40" s="128">
        <v>4374013446.7894249</v>
      </c>
      <c r="G40" s="128">
        <v>0</v>
      </c>
      <c r="H40" s="158">
        <v>24311454.610574998</v>
      </c>
      <c r="I40" s="128">
        <v>0</v>
      </c>
      <c r="J40" s="128">
        <f>F40+G40-H40+I40</f>
        <v>4349701992.1788502</v>
      </c>
      <c r="K40" s="158">
        <v>527346993.93391573</v>
      </c>
      <c r="L40" s="159">
        <v>0</v>
      </c>
      <c r="N40" s="66"/>
      <c r="O40" s="66"/>
      <c r="P40" s="66"/>
    </row>
    <row r="41" spans="1:74" s="57" customFormat="1" ht="16.899999999999999" customHeight="1" x14ac:dyDescent="0.25">
      <c r="B41" s="47"/>
      <c r="C41" s="156"/>
      <c r="D41" s="157"/>
      <c r="E41" s="141" t="s">
        <v>44</v>
      </c>
      <c r="F41" s="128">
        <v>4951900200</v>
      </c>
      <c r="G41" s="128">
        <v>0</v>
      </c>
      <c r="H41" s="158">
        <v>27523440</v>
      </c>
      <c r="I41" s="128">
        <v>0</v>
      </c>
      <c r="J41" s="128">
        <f>F41+G41-H41+I41</f>
        <v>4924376760</v>
      </c>
      <c r="K41" s="158">
        <v>592010438.84845281</v>
      </c>
      <c r="L41" s="159">
        <v>0</v>
      </c>
      <c r="N41" s="66"/>
      <c r="O41" s="66"/>
      <c r="P41" s="66"/>
    </row>
    <row r="42" spans="1:74" s="57" customFormat="1" ht="16.899999999999999" customHeight="1" x14ac:dyDescent="0.25">
      <c r="B42" s="47"/>
      <c r="C42" s="156"/>
      <c r="D42" s="157"/>
      <c r="E42" s="141" t="s">
        <v>44</v>
      </c>
      <c r="F42" s="128">
        <v>4951900200</v>
      </c>
      <c r="G42" s="128">
        <v>0</v>
      </c>
      <c r="H42" s="158">
        <v>27523440</v>
      </c>
      <c r="I42" s="128">
        <v>0</v>
      </c>
      <c r="J42" s="128">
        <f>F42+G42-H42+I42</f>
        <v>4924376760</v>
      </c>
      <c r="K42" s="158">
        <v>594514782.38237906</v>
      </c>
      <c r="L42" s="159">
        <v>0</v>
      </c>
      <c r="N42" s="66"/>
      <c r="O42" s="66"/>
      <c r="P42" s="66"/>
    </row>
    <row r="43" spans="1:74" s="57" customFormat="1" ht="16.899999999999999" customHeight="1" x14ac:dyDescent="0.25">
      <c r="B43" s="47"/>
      <c r="C43" s="156"/>
      <c r="D43" s="157"/>
      <c r="E43" s="141" t="s">
        <v>29</v>
      </c>
      <c r="F43" s="128">
        <v>489007408.28087753</v>
      </c>
      <c r="G43" s="128">
        <v>0</v>
      </c>
      <c r="H43" s="158">
        <v>2619785.6742801098</v>
      </c>
      <c r="I43" s="128">
        <v>0</v>
      </c>
      <c r="J43" s="128">
        <f>F43+G43-H43+I43</f>
        <v>486387622.60659742</v>
      </c>
      <c r="K43" s="158">
        <v>59984531.861442193</v>
      </c>
      <c r="L43" s="159">
        <v>0</v>
      </c>
      <c r="N43" s="66"/>
      <c r="O43" s="66"/>
      <c r="P43" s="66"/>
    </row>
    <row r="44" spans="1:74" s="57" customFormat="1" ht="14.25" customHeight="1" x14ac:dyDescent="0.25">
      <c r="B44" s="47"/>
      <c r="C44" s="156"/>
      <c r="D44" s="157"/>
      <c r="E44" s="141" t="s">
        <v>49</v>
      </c>
      <c r="F44" s="128">
        <v>3369481079.9796376</v>
      </c>
      <c r="G44" s="128">
        <v>0</v>
      </c>
      <c r="H44" s="158">
        <v>16286222.50024</v>
      </c>
      <c r="I44" s="128">
        <v>0</v>
      </c>
      <c r="J44" s="128">
        <f>F44+G44-H44+I44</f>
        <v>3353194857.4793978</v>
      </c>
      <c r="K44" s="158">
        <v>406591304.87080199</v>
      </c>
      <c r="L44" s="159">
        <v>0</v>
      </c>
      <c r="N44" s="66"/>
      <c r="O44" s="66"/>
      <c r="P44" s="66"/>
    </row>
    <row r="45" spans="1:74" s="124" customFormat="1" ht="16.899999999999999" customHeight="1" x14ac:dyDescent="0.25">
      <c r="A45" s="13"/>
      <c r="B45" s="11"/>
      <c r="C45" s="128"/>
      <c r="D45" s="128"/>
      <c r="E45" s="158" t="s">
        <v>67</v>
      </c>
      <c r="F45" s="128">
        <v>492275243.11000001</v>
      </c>
      <c r="G45" s="128">
        <v>0</v>
      </c>
      <c r="H45" s="158">
        <v>492275243.11000001</v>
      </c>
      <c r="I45" s="141"/>
      <c r="J45" s="128">
        <v>0.11000001430511475</v>
      </c>
      <c r="K45" s="128">
        <v>5439620.9199999999</v>
      </c>
      <c r="L45" s="160">
        <v>0</v>
      </c>
      <c r="M45" s="13"/>
      <c r="N45" s="67"/>
      <c r="O45" s="67"/>
      <c r="P45" s="67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s="124" customFormat="1" ht="16.899999999999999" customHeight="1" x14ac:dyDescent="0.25">
      <c r="A46" s="13"/>
      <c r="B46" s="11"/>
      <c r="C46" s="128"/>
      <c r="D46" s="128"/>
      <c r="E46" s="158" t="s">
        <v>67</v>
      </c>
      <c r="F46" s="128">
        <v>248067000</v>
      </c>
      <c r="G46" s="128">
        <v>0</v>
      </c>
      <c r="H46" s="158">
        <v>248067000</v>
      </c>
      <c r="I46" s="141"/>
      <c r="J46" s="128">
        <v>0.11000001430511475</v>
      </c>
      <c r="K46" s="128">
        <v>2772965.28</v>
      </c>
      <c r="L46" s="160">
        <v>0</v>
      </c>
      <c r="M46" s="13"/>
      <c r="N46" s="67"/>
      <c r="O46" s="67"/>
      <c r="P46" s="67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57" customFormat="1" ht="16.899999999999999" customHeight="1" x14ac:dyDescent="0.25">
      <c r="B47" s="47"/>
      <c r="C47" s="156"/>
      <c r="D47" s="157"/>
      <c r="E47" s="141" t="s">
        <v>68</v>
      </c>
      <c r="F47" s="128">
        <v>992268000</v>
      </c>
      <c r="G47" s="128">
        <v>0</v>
      </c>
      <c r="H47" s="158">
        <v>4491000</v>
      </c>
      <c r="I47" s="128">
        <v>0</v>
      </c>
      <c r="J47" s="128">
        <f t="shared" ref="J47:J52" si="5">F47+G47-H47+I47</f>
        <v>987777000</v>
      </c>
      <c r="K47" s="158">
        <v>121056418.18311112</v>
      </c>
      <c r="L47" s="159">
        <v>0</v>
      </c>
      <c r="N47" s="66"/>
      <c r="O47" s="66"/>
      <c r="P47" s="66"/>
    </row>
    <row r="48" spans="1:74" s="57" customFormat="1" ht="16.899999999999999" customHeight="1" x14ac:dyDescent="0.25">
      <c r="B48" s="47"/>
      <c r="C48" s="156"/>
      <c r="D48" s="157"/>
      <c r="E48" s="141" t="s">
        <v>68</v>
      </c>
      <c r="F48" s="128">
        <v>371908273.26999986</v>
      </c>
      <c r="G48" s="128">
        <v>0</v>
      </c>
      <c r="H48" s="158">
        <v>3727530</v>
      </c>
      <c r="I48" s="128">
        <v>0</v>
      </c>
      <c r="J48" s="128">
        <f t="shared" si="5"/>
        <v>368180743.26999986</v>
      </c>
      <c r="K48" s="158">
        <v>45265036.365119062</v>
      </c>
      <c r="L48" s="159">
        <v>0</v>
      </c>
      <c r="N48" s="66"/>
      <c r="O48" s="66"/>
      <c r="P48" s="66"/>
    </row>
    <row r="49" spans="2:16" s="57" customFormat="1" ht="16.899999999999999" customHeight="1" x14ac:dyDescent="0.25">
      <c r="B49" s="47"/>
      <c r="C49" s="156"/>
      <c r="D49" s="157"/>
      <c r="E49" s="141" t="s">
        <v>67</v>
      </c>
      <c r="F49" s="128">
        <v>0</v>
      </c>
      <c r="G49" s="128">
        <v>1173376713</v>
      </c>
      <c r="H49" s="158">
        <v>6318253.3800000008</v>
      </c>
      <c r="I49" s="128">
        <v>0</v>
      </c>
      <c r="J49" s="128">
        <f t="shared" si="5"/>
        <v>1167058459.6199999</v>
      </c>
      <c r="K49" s="158">
        <v>129621072.98947096</v>
      </c>
      <c r="L49" s="159">
        <v>0</v>
      </c>
      <c r="N49" s="66"/>
      <c r="O49" s="66"/>
      <c r="P49" s="66"/>
    </row>
    <row r="50" spans="2:16" s="57" customFormat="1" ht="16.899999999999999" customHeight="1" x14ac:dyDescent="0.25">
      <c r="B50" s="47"/>
      <c r="C50" s="156"/>
      <c r="D50" s="157"/>
      <c r="E50" s="141" t="s">
        <v>49</v>
      </c>
      <c r="F50" s="128">
        <v>0</v>
      </c>
      <c r="G50" s="128">
        <v>1484637076</v>
      </c>
      <c r="H50" s="158">
        <v>7983126.0600000024</v>
      </c>
      <c r="I50" s="128">
        <v>0</v>
      </c>
      <c r="J50" s="128">
        <f t="shared" si="5"/>
        <v>1476653949.9400001</v>
      </c>
      <c r="K50" s="158">
        <v>164532711.06215039</v>
      </c>
      <c r="L50" s="159">
        <v>0</v>
      </c>
      <c r="N50" s="66"/>
      <c r="O50" s="66"/>
      <c r="P50" s="66"/>
    </row>
    <row r="51" spans="2:16" s="57" customFormat="1" ht="16.899999999999999" customHeight="1" x14ac:dyDescent="0.25">
      <c r="B51" s="47"/>
      <c r="C51" s="156"/>
      <c r="D51" s="157"/>
      <c r="E51" s="141" t="s">
        <v>111</v>
      </c>
      <c r="F51" s="128">
        <v>0</v>
      </c>
      <c r="G51" s="128">
        <v>492108743</v>
      </c>
      <c r="H51" s="158">
        <v>2230000</v>
      </c>
      <c r="I51" s="128">
        <v>0</v>
      </c>
      <c r="J51" s="128">
        <f t="shared" si="5"/>
        <v>489878743</v>
      </c>
      <c r="K51" s="158">
        <v>54205220.061099395</v>
      </c>
      <c r="L51" s="159">
        <v>0</v>
      </c>
      <c r="N51" s="66"/>
      <c r="O51" s="66"/>
      <c r="P51" s="66"/>
    </row>
    <row r="52" spans="2:16" s="57" customFormat="1" ht="16.899999999999999" customHeight="1" x14ac:dyDescent="0.25">
      <c r="B52" s="47"/>
      <c r="C52" s="156"/>
      <c r="D52" s="157"/>
      <c r="E52" s="141" t="s">
        <v>111</v>
      </c>
      <c r="F52" s="128">
        <v>0</v>
      </c>
      <c r="G52" s="128">
        <v>247988500</v>
      </c>
      <c r="H52" s="158">
        <v>1044250</v>
      </c>
      <c r="I52" s="128">
        <v>0</v>
      </c>
      <c r="J52" s="128">
        <f t="shared" si="5"/>
        <v>246944250</v>
      </c>
      <c r="K52" s="158">
        <v>27296486.750422221</v>
      </c>
      <c r="L52" s="159">
        <v>0</v>
      </c>
      <c r="N52" s="66"/>
      <c r="O52" s="66"/>
      <c r="P52" s="66"/>
    </row>
    <row r="53" spans="2:16" s="57" customFormat="1" ht="16.899999999999999" customHeight="1" x14ac:dyDescent="0.25">
      <c r="B53" s="47"/>
      <c r="C53" s="156"/>
      <c r="D53" s="157"/>
      <c r="E53" s="141"/>
      <c r="F53" s="128"/>
      <c r="G53" s="128"/>
      <c r="H53" s="158"/>
      <c r="I53" s="128"/>
      <c r="J53" s="128"/>
      <c r="K53" s="158"/>
      <c r="L53" s="159"/>
      <c r="N53" s="66"/>
      <c r="O53" s="66"/>
      <c r="P53" s="66"/>
    </row>
    <row r="54" spans="2:16" s="57" customFormat="1" ht="16.5" customHeight="1" x14ac:dyDescent="0.25">
      <c r="B54" s="47"/>
      <c r="C54" s="156"/>
      <c r="D54" s="161"/>
      <c r="E54" s="161" t="s">
        <v>120</v>
      </c>
      <c r="F54" s="148"/>
      <c r="G54" s="128"/>
      <c r="H54" s="148"/>
      <c r="I54" s="128"/>
      <c r="J54" s="128"/>
      <c r="K54" s="128"/>
      <c r="L54" s="159"/>
      <c r="N54" s="66"/>
      <c r="O54" s="66"/>
      <c r="P54" s="66"/>
    </row>
    <row r="55" spans="2:16" s="57" customFormat="1" ht="11.25" customHeight="1" x14ac:dyDescent="0.25">
      <c r="B55" s="47"/>
      <c r="C55" s="155"/>
      <c r="D55" s="155"/>
      <c r="E55" s="162" t="s">
        <v>44</v>
      </c>
      <c r="F55" s="148">
        <v>0</v>
      </c>
      <c r="G55" s="128">
        <v>143830129.53999999</v>
      </c>
      <c r="H55" s="148">
        <v>718862.98</v>
      </c>
      <c r="I55" s="128"/>
      <c r="J55" s="128">
        <v>143111266.56</v>
      </c>
      <c r="K55" s="128">
        <v>10092818.310000002</v>
      </c>
      <c r="L55" s="159">
        <v>0</v>
      </c>
      <c r="N55" s="66"/>
      <c r="O55" s="66"/>
      <c r="P55" s="66"/>
    </row>
    <row r="56" spans="2:16" s="57" customFormat="1" ht="11.25" customHeight="1" x14ac:dyDescent="0.25">
      <c r="B56" s="47"/>
      <c r="C56" s="155"/>
      <c r="D56" s="155"/>
      <c r="E56" s="162" t="s">
        <v>119</v>
      </c>
      <c r="F56" s="148"/>
      <c r="G56" s="128">
        <v>169049260.21000001</v>
      </c>
      <c r="H56" s="148">
        <v>530645.63</v>
      </c>
      <c r="I56" s="128"/>
      <c r="J56" s="128">
        <v>168518614.58000001</v>
      </c>
      <c r="K56" s="128">
        <v>8260404.6299999999</v>
      </c>
      <c r="L56" s="159"/>
      <c r="N56" s="66"/>
      <c r="O56" s="66"/>
      <c r="P56" s="66"/>
    </row>
    <row r="57" spans="2:16" s="57" customFormat="1" ht="11.25" customHeight="1" x14ac:dyDescent="0.25">
      <c r="B57" s="47"/>
      <c r="C57" s="155"/>
      <c r="D57" s="155"/>
      <c r="E57" s="162" t="s">
        <v>123</v>
      </c>
      <c r="F57" s="148"/>
      <c r="G57" s="128">
        <v>166554375.37</v>
      </c>
      <c r="H57" s="148">
        <v>314954.32999999996</v>
      </c>
      <c r="I57" s="128"/>
      <c r="J57" s="128">
        <v>166239421.03999999</v>
      </c>
      <c r="K57" s="128">
        <v>3959999.62</v>
      </c>
      <c r="L57" s="159"/>
      <c r="N57" s="66"/>
      <c r="O57" s="66"/>
      <c r="P57" s="66"/>
    </row>
    <row r="58" spans="2:16" s="57" customFormat="1" ht="11.25" customHeight="1" x14ac:dyDescent="0.25">
      <c r="B58" s="47"/>
      <c r="C58" s="155"/>
      <c r="D58" s="155"/>
      <c r="E58" s="161" t="s">
        <v>133</v>
      </c>
      <c r="F58" s="148"/>
      <c r="H58" s="148"/>
      <c r="I58" s="128"/>
      <c r="J58" s="128"/>
      <c r="K58" s="128"/>
      <c r="L58" s="159"/>
      <c r="N58" s="66"/>
      <c r="O58" s="66"/>
      <c r="P58" s="66"/>
    </row>
    <row r="59" spans="2:16" s="57" customFormat="1" ht="11.25" customHeight="1" x14ac:dyDescent="0.25">
      <c r="B59" s="47"/>
      <c r="C59" s="155"/>
      <c r="D59" s="155"/>
      <c r="E59" s="162" t="s">
        <v>49</v>
      </c>
      <c r="F59" s="148"/>
      <c r="G59" s="128">
        <v>178648635.15000001</v>
      </c>
      <c r="H59" s="148"/>
      <c r="I59" s="128"/>
      <c r="J59" s="128">
        <v>178648635.15000001</v>
      </c>
      <c r="K59" s="128"/>
      <c r="L59" s="159"/>
      <c r="N59" s="66"/>
      <c r="O59" s="66"/>
      <c r="P59" s="66"/>
    </row>
    <row r="60" spans="2:16" x14ac:dyDescent="0.25">
      <c r="B60" s="47"/>
      <c r="C60" s="141"/>
      <c r="D60" s="152" t="s">
        <v>28</v>
      </c>
      <c r="E60" s="138"/>
      <c r="F60" s="146">
        <f t="shared" ref="F60:K60" si="6">SUM(F61)</f>
        <v>0</v>
      </c>
      <c r="G60" s="128">
        <v>0</v>
      </c>
      <c r="H60" s="146">
        <f t="shared" si="6"/>
        <v>0</v>
      </c>
      <c r="I60" s="128">
        <v>0</v>
      </c>
      <c r="J60" s="146">
        <f t="shared" si="6"/>
        <v>0</v>
      </c>
      <c r="K60" s="146">
        <f t="shared" si="6"/>
        <v>0</v>
      </c>
      <c r="L60" s="159">
        <v>0</v>
      </c>
    </row>
    <row r="61" spans="2:16" ht="11.45" customHeight="1" x14ac:dyDescent="0.25">
      <c r="B61" s="47"/>
      <c r="C61" s="163"/>
      <c r="D61" s="164"/>
      <c r="E61" s="141"/>
      <c r="F61" s="128"/>
      <c r="G61" s="128"/>
      <c r="H61" s="158"/>
      <c r="I61" s="128"/>
      <c r="J61" s="128"/>
      <c r="K61" s="158"/>
      <c r="L61" s="159">
        <v>0</v>
      </c>
      <c r="O61" s="68"/>
    </row>
    <row r="62" spans="2:16" x14ac:dyDescent="0.25">
      <c r="B62" s="47"/>
      <c r="C62" s="141"/>
      <c r="D62" s="152" t="s">
        <v>14</v>
      </c>
      <c r="E62" s="142"/>
      <c r="F62" s="128">
        <f>SUM(F63)</f>
        <v>0</v>
      </c>
      <c r="G62" s="128">
        <f t="shared" ref="G62:I62" si="7">SUM(G63)</f>
        <v>0</v>
      </c>
      <c r="H62" s="128">
        <f t="shared" si="7"/>
        <v>0</v>
      </c>
      <c r="I62" s="128">
        <f t="shared" si="7"/>
        <v>0</v>
      </c>
      <c r="J62" s="128">
        <v>0</v>
      </c>
      <c r="K62" s="128">
        <f t="shared" ref="K62:L62" si="8">SUM(K63)</f>
        <v>0</v>
      </c>
      <c r="L62" s="144">
        <f t="shared" si="8"/>
        <v>0</v>
      </c>
    </row>
    <row r="63" spans="2:16" x14ac:dyDescent="0.25">
      <c r="B63" s="104"/>
      <c r="C63" s="31"/>
      <c r="D63" s="31"/>
      <c r="E63" s="32"/>
      <c r="F63" s="53"/>
      <c r="G63" s="53"/>
      <c r="H63" s="53"/>
      <c r="I63" s="53"/>
      <c r="J63" s="53"/>
      <c r="K63" s="53"/>
      <c r="L63" s="105"/>
    </row>
    <row r="64" spans="2:16" ht="19.149999999999999" customHeight="1" x14ac:dyDescent="0.25">
      <c r="B64" s="166" t="s">
        <v>15</v>
      </c>
      <c r="C64" s="131"/>
      <c r="D64" s="131"/>
      <c r="E64" s="131"/>
      <c r="F64" s="28">
        <v>6498755095</v>
      </c>
      <c r="G64" s="28"/>
      <c r="H64" s="28"/>
      <c r="I64" s="28"/>
      <c r="J64" s="19">
        <v>4307609654</v>
      </c>
      <c r="K64" s="28">
        <v>0</v>
      </c>
      <c r="L64" s="29">
        <v>0</v>
      </c>
      <c r="M64" s="13"/>
    </row>
    <row r="65" spans="2:17" ht="19.149999999999999" customHeight="1" x14ac:dyDescent="0.25">
      <c r="B65" s="26" t="s">
        <v>16</v>
      </c>
      <c r="C65" s="27"/>
      <c r="D65" s="27"/>
      <c r="E65" s="27"/>
      <c r="F65" s="120">
        <f t="shared" ref="F65:L65" si="9">F6+F64</f>
        <v>41166606632.243134</v>
      </c>
      <c r="G65" s="120">
        <f t="shared" si="9"/>
        <v>5856193432.2700005</v>
      </c>
      <c r="H65" s="120">
        <f t="shared" si="9"/>
        <v>5772773031.3296185</v>
      </c>
      <c r="I65" s="120">
        <f t="shared" si="9"/>
        <v>0</v>
      </c>
      <c r="J65" s="121">
        <f t="shared" si="9"/>
        <v>39058881592.403519</v>
      </c>
      <c r="K65" s="120">
        <f t="shared" si="9"/>
        <v>4107174812.3924222</v>
      </c>
      <c r="L65" s="61">
        <f t="shared" si="9"/>
        <v>0</v>
      </c>
    </row>
    <row r="66" spans="2:17" ht="19.149999999999999" customHeight="1" x14ac:dyDescent="0.25">
      <c r="B66" s="17" t="s">
        <v>100</v>
      </c>
      <c r="C66" s="18"/>
      <c r="D66" s="18"/>
      <c r="E66" s="18"/>
      <c r="F66" s="19"/>
      <c r="G66" s="19"/>
      <c r="H66" s="19"/>
      <c r="I66" s="19"/>
      <c r="J66" s="19"/>
      <c r="K66" s="19"/>
      <c r="L66" s="20"/>
    </row>
    <row r="67" spans="2:17" ht="19.149999999999999" customHeight="1" x14ac:dyDescent="0.25">
      <c r="B67" s="47"/>
      <c r="C67" s="45" t="s">
        <v>104</v>
      </c>
      <c r="D67" s="38" t="s">
        <v>32</v>
      </c>
      <c r="E67" s="12" t="s">
        <v>29</v>
      </c>
      <c r="F67" s="43">
        <v>93363846</v>
      </c>
      <c r="G67" s="43">
        <v>0</v>
      </c>
      <c r="H67" s="46">
        <v>32010461.52</v>
      </c>
      <c r="I67" s="43">
        <v>0</v>
      </c>
      <c r="J67" s="43">
        <f>F67+G67-H67+I67</f>
        <v>61353384.480000004</v>
      </c>
      <c r="K67" s="46">
        <v>7940494.1799999997</v>
      </c>
      <c r="L67" s="42">
        <v>0</v>
      </c>
      <c r="N67" s="67"/>
      <c r="O67" s="67"/>
      <c r="P67" s="67"/>
    </row>
    <row r="68" spans="2:17" ht="19.149999999999999" customHeight="1" x14ac:dyDescent="0.25">
      <c r="B68" s="47"/>
      <c r="C68" s="45" t="s">
        <v>104</v>
      </c>
      <c r="D68" s="38" t="s">
        <v>31</v>
      </c>
      <c r="E68" s="6" t="s">
        <v>43</v>
      </c>
      <c r="F68" s="43">
        <v>96031385</v>
      </c>
      <c r="G68" s="43">
        <v>0</v>
      </c>
      <c r="H68" s="46">
        <v>32010461.52</v>
      </c>
      <c r="I68" s="43">
        <v>0</v>
      </c>
      <c r="J68" s="43">
        <f>F68+G68-H68+I68</f>
        <v>64020923.480000004</v>
      </c>
      <c r="K68" s="46">
        <v>8557288.3499999996</v>
      </c>
      <c r="L68" s="42">
        <v>0</v>
      </c>
      <c r="N68" s="67"/>
      <c r="O68" s="67"/>
      <c r="P68" s="67"/>
    </row>
    <row r="69" spans="2:17" s="13" customFormat="1" ht="19.149999999999999" customHeight="1" x14ac:dyDescent="0.25">
      <c r="B69" s="47"/>
      <c r="C69" s="45" t="s">
        <v>105</v>
      </c>
      <c r="D69" s="38" t="s">
        <v>33</v>
      </c>
      <c r="E69" s="6" t="s">
        <v>41</v>
      </c>
      <c r="F69" s="43">
        <v>15647150203.426838</v>
      </c>
      <c r="G69" s="43">
        <v>0</v>
      </c>
      <c r="H69" s="46">
        <v>457269524.39999998</v>
      </c>
      <c r="I69" s="43">
        <v>0</v>
      </c>
      <c r="J69" s="43">
        <v>15949879243.09</v>
      </c>
      <c r="K69" s="46">
        <v>967969481</v>
      </c>
      <c r="L69" s="125">
        <v>0</v>
      </c>
      <c r="N69" s="67"/>
      <c r="O69" s="67"/>
      <c r="P69" s="95"/>
    </row>
    <row r="70" spans="2:17" s="3" customFormat="1" x14ac:dyDescent="0.25">
      <c r="B70" s="17" t="s">
        <v>102</v>
      </c>
      <c r="C70" s="18"/>
      <c r="D70" s="18"/>
      <c r="E70" s="18"/>
      <c r="F70" s="19"/>
      <c r="G70" s="19"/>
      <c r="H70" s="19"/>
      <c r="I70" s="19"/>
      <c r="J70" s="19"/>
      <c r="K70" s="19"/>
      <c r="L70" s="75"/>
      <c r="M70" s="80"/>
      <c r="N70" s="81"/>
      <c r="O70" s="70"/>
      <c r="P70" s="113"/>
    </row>
    <row r="71" spans="2:17" s="3" customFormat="1" ht="6" customHeight="1" x14ac:dyDescent="0.25">
      <c r="B71" s="23"/>
      <c r="C71" s="21"/>
      <c r="D71" s="21"/>
      <c r="E71" s="21"/>
      <c r="F71" s="24"/>
      <c r="G71" s="24"/>
      <c r="H71" s="24"/>
      <c r="I71" s="24"/>
      <c r="J71" s="24"/>
      <c r="K71" s="24"/>
      <c r="L71" s="101"/>
      <c r="M71" s="80"/>
      <c r="N71" s="81"/>
      <c r="O71" s="70"/>
      <c r="P71" s="95"/>
    </row>
    <row r="72" spans="2:17" x14ac:dyDescent="0.25">
      <c r="B72" s="11"/>
      <c r="C72" s="51">
        <v>657</v>
      </c>
      <c r="D72" s="38" t="s">
        <v>32</v>
      </c>
      <c r="E72" s="12" t="s">
        <v>109</v>
      </c>
      <c r="F72" s="43">
        <v>332154150</v>
      </c>
      <c r="G72" s="43">
        <v>0</v>
      </c>
      <c r="H72" s="43">
        <v>0</v>
      </c>
      <c r="I72" s="43">
        <f>IF(F72&gt;J72,(F72-J72)*-1,(F72-J72)*-1)</f>
        <v>-23775301.699999988</v>
      </c>
      <c r="J72" s="43">
        <v>308378848.30000001</v>
      </c>
      <c r="K72" s="126">
        <v>53987494.549999997</v>
      </c>
      <c r="L72" s="108">
        <v>0</v>
      </c>
      <c r="M72" s="62">
        <v>637</v>
      </c>
      <c r="N72" s="67"/>
      <c r="O72" s="67"/>
    </row>
    <row r="73" spans="2:17" x14ac:dyDescent="0.25">
      <c r="B73" s="30"/>
      <c r="C73" s="31"/>
      <c r="D73" s="32"/>
      <c r="E73" s="32"/>
      <c r="F73" s="53"/>
      <c r="G73" s="53"/>
      <c r="H73" s="53"/>
      <c r="I73" s="53"/>
      <c r="J73" s="53"/>
      <c r="K73" s="53"/>
      <c r="L73" s="77"/>
      <c r="M73" s="82"/>
      <c r="N73" s="69"/>
    </row>
    <row r="74" spans="2:17" s="57" customFormat="1" x14ac:dyDescent="0.25">
      <c r="B74" s="6"/>
      <c r="C74" s="6"/>
      <c r="D74" s="10"/>
      <c r="E74" s="10"/>
      <c r="F74" s="43"/>
      <c r="G74" s="43"/>
      <c r="H74" s="43"/>
      <c r="I74" s="43"/>
      <c r="J74" s="43"/>
      <c r="K74" s="43"/>
      <c r="L74" s="106"/>
      <c r="M74" s="82"/>
      <c r="N74" s="69"/>
      <c r="O74" s="66"/>
      <c r="P74" s="66"/>
    </row>
    <row r="75" spans="2:17" ht="14.45" customHeight="1" x14ac:dyDescent="0.25">
      <c r="B75" s="5"/>
      <c r="C75" s="5"/>
      <c r="D75" s="179" t="s">
        <v>30</v>
      </c>
      <c r="E75" s="180"/>
      <c r="F75" s="177" t="s">
        <v>20</v>
      </c>
      <c r="G75" s="177" t="s">
        <v>45</v>
      </c>
      <c r="H75" s="177" t="s">
        <v>21</v>
      </c>
      <c r="I75" s="177" t="s">
        <v>107</v>
      </c>
      <c r="J75" s="177" t="s">
        <v>23</v>
      </c>
      <c r="K75" s="55"/>
      <c r="L75" s="55"/>
      <c r="Q75" s="57"/>
    </row>
    <row r="76" spans="2:17" ht="33.75" customHeight="1" x14ac:dyDescent="0.25">
      <c r="B76" s="5"/>
      <c r="C76" s="5"/>
      <c r="D76" s="181"/>
      <c r="E76" s="182"/>
      <c r="F76" s="178"/>
      <c r="G76" s="178"/>
      <c r="H76" s="178"/>
      <c r="I76" s="178"/>
      <c r="J76" s="178"/>
      <c r="K76" s="55"/>
      <c r="L76" s="55"/>
      <c r="Q76" s="57"/>
    </row>
    <row r="77" spans="2:17" s="57" customFormat="1" ht="16.899999999999999" customHeight="1" x14ac:dyDescent="0.25">
      <c r="B77" s="5"/>
      <c r="C77" s="5"/>
      <c r="D77" s="102" t="s">
        <v>32</v>
      </c>
      <c r="E77" s="86" t="s">
        <v>49</v>
      </c>
      <c r="F77" s="87">
        <v>300000000</v>
      </c>
      <c r="G77" s="115">
        <v>12</v>
      </c>
      <c r="H77" s="92" t="s">
        <v>112</v>
      </c>
      <c r="I77" s="107"/>
      <c r="J77" s="93">
        <v>0.11509999999999999</v>
      </c>
      <c r="K77" s="43"/>
      <c r="L77" s="119"/>
      <c r="N77" s="66"/>
      <c r="O77" s="66"/>
      <c r="P77" s="66"/>
    </row>
    <row r="78" spans="2:17" s="57" customFormat="1" ht="16.899999999999999" customHeight="1" x14ac:dyDescent="0.25">
      <c r="B78" s="5"/>
      <c r="C78" s="5"/>
      <c r="D78" s="102" t="s">
        <v>31</v>
      </c>
      <c r="E78" s="86" t="s">
        <v>43</v>
      </c>
      <c r="F78" s="87">
        <v>200000000</v>
      </c>
      <c r="G78" s="115">
        <v>12</v>
      </c>
      <c r="H78" s="92" t="s">
        <v>113</v>
      </c>
      <c r="I78" s="107"/>
      <c r="J78" s="93">
        <v>0.11219999999999999</v>
      </c>
      <c r="K78" s="43"/>
      <c r="L78" s="119"/>
      <c r="N78" s="66"/>
      <c r="O78" s="66"/>
      <c r="P78" s="66"/>
    </row>
    <row r="79" spans="2:17" s="57" customFormat="1" ht="16.899999999999999" customHeight="1" x14ac:dyDescent="0.25">
      <c r="B79" s="5"/>
      <c r="C79" s="5"/>
      <c r="D79" s="102" t="s">
        <v>33</v>
      </c>
      <c r="E79" s="86" t="s">
        <v>43</v>
      </c>
      <c r="F79" s="87">
        <v>500000000</v>
      </c>
      <c r="G79" s="115">
        <v>12</v>
      </c>
      <c r="H79" s="92" t="s">
        <v>114</v>
      </c>
      <c r="I79" s="107"/>
      <c r="J79" s="93">
        <v>0.1119</v>
      </c>
      <c r="K79" s="43"/>
      <c r="L79" s="130"/>
      <c r="N79" s="66"/>
      <c r="O79" s="66"/>
      <c r="P79" s="66"/>
    </row>
    <row r="80" spans="2:17" s="57" customFormat="1" ht="16.899999999999999" customHeight="1" x14ac:dyDescent="0.25">
      <c r="B80" s="5"/>
      <c r="C80" s="5"/>
      <c r="D80" s="102" t="s">
        <v>34</v>
      </c>
      <c r="E80" s="86" t="s">
        <v>111</v>
      </c>
      <c r="F80" s="87">
        <v>200000000</v>
      </c>
      <c r="G80" s="115">
        <v>12</v>
      </c>
      <c r="H80" s="92" t="s">
        <v>114</v>
      </c>
      <c r="I80" s="107"/>
      <c r="J80" s="93">
        <v>0.1124</v>
      </c>
      <c r="K80" s="43"/>
      <c r="L80" s="119"/>
      <c r="N80" s="66"/>
      <c r="O80" s="66"/>
      <c r="P80" s="66"/>
    </row>
    <row r="81" spans="1:16" s="57" customFormat="1" ht="16.899999999999999" customHeight="1" x14ac:dyDescent="0.25">
      <c r="B81" s="5"/>
      <c r="C81" s="5"/>
      <c r="D81" s="102" t="s">
        <v>35</v>
      </c>
      <c r="E81" s="86" t="s">
        <v>111</v>
      </c>
      <c r="F81" s="87">
        <v>300000000</v>
      </c>
      <c r="G81" s="115">
        <v>12</v>
      </c>
      <c r="H81" s="92" t="s">
        <v>115</v>
      </c>
      <c r="I81" s="107"/>
      <c r="J81" s="93">
        <v>0.1129</v>
      </c>
      <c r="K81" s="43"/>
      <c r="L81" s="119"/>
      <c r="N81" s="66"/>
      <c r="O81" s="66"/>
      <c r="P81" s="66"/>
    </row>
    <row r="82" spans="1:16" s="57" customFormat="1" ht="16.899999999999999" customHeight="1" x14ac:dyDescent="0.25">
      <c r="B82" s="5"/>
      <c r="C82" s="5"/>
      <c r="D82" s="102" t="s">
        <v>55</v>
      </c>
      <c r="E82" s="86" t="s">
        <v>110</v>
      </c>
      <c r="F82" s="87">
        <v>400000000</v>
      </c>
      <c r="G82" s="115">
        <v>12</v>
      </c>
      <c r="H82" s="92" t="s">
        <v>116</v>
      </c>
      <c r="I82" s="107"/>
      <c r="J82" s="93">
        <v>0.11310000000000001</v>
      </c>
      <c r="K82" s="43"/>
      <c r="L82" s="119"/>
      <c r="N82" s="66"/>
      <c r="O82" s="66"/>
      <c r="P82" s="66"/>
    </row>
    <row r="83" spans="1:16" s="57" customFormat="1" ht="16.899999999999999" customHeight="1" x14ac:dyDescent="0.25">
      <c r="B83" s="5"/>
      <c r="C83" s="5"/>
      <c r="D83" s="102" t="s">
        <v>56</v>
      </c>
      <c r="E83" s="86" t="s">
        <v>49</v>
      </c>
      <c r="F83" s="87">
        <v>200000000</v>
      </c>
      <c r="G83" s="115">
        <v>12</v>
      </c>
      <c r="H83" s="92" t="s">
        <v>117</v>
      </c>
      <c r="I83" s="107"/>
      <c r="J83" s="93">
        <v>0.115</v>
      </c>
      <c r="K83" s="43"/>
      <c r="L83" s="119"/>
      <c r="N83" s="66"/>
      <c r="O83" s="66"/>
      <c r="P83" s="66"/>
    </row>
    <row r="84" spans="1:16" s="57" customFormat="1" ht="16.899999999999999" customHeight="1" x14ac:dyDescent="0.25">
      <c r="B84" s="5"/>
      <c r="C84" s="5"/>
      <c r="D84" s="102" t="s">
        <v>57</v>
      </c>
      <c r="E84" s="86" t="s">
        <v>111</v>
      </c>
      <c r="F84" s="87">
        <v>200000000</v>
      </c>
      <c r="G84" s="115">
        <v>12</v>
      </c>
      <c r="H84" s="92" t="s">
        <v>125</v>
      </c>
      <c r="I84" s="107"/>
      <c r="J84" s="165">
        <v>0.1158</v>
      </c>
      <c r="K84" s="43"/>
      <c r="L84" s="119"/>
      <c r="N84" s="66"/>
      <c r="O84" s="66"/>
      <c r="P84" s="66"/>
    </row>
    <row r="85" spans="1:16" s="57" customFormat="1" ht="16.899999999999999" customHeight="1" x14ac:dyDescent="0.25">
      <c r="B85" s="5"/>
      <c r="C85" s="5"/>
      <c r="D85" s="102" t="s">
        <v>65</v>
      </c>
      <c r="E85" s="86" t="s">
        <v>111</v>
      </c>
      <c r="F85" s="87">
        <v>300000000</v>
      </c>
      <c r="G85" s="115">
        <v>12</v>
      </c>
      <c r="H85" s="92" t="s">
        <v>126</v>
      </c>
      <c r="I85" s="107"/>
      <c r="J85" s="165">
        <v>0.1173</v>
      </c>
      <c r="K85" s="43"/>
      <c r="L85" s="119"/>
      <c r="N85" s="66"/>
      <c r="O85" s="66"/>
      <c r="P85" s="66"/>
    </row>
    <row r="86" spans="1:16" s="57" customFormat="1" ht="16.899999999999999" customHeight="1" x14ac:dyDescent="0.25">
      <c r="B86" s="5"/>
      <c r="C86" s="5"/>
      <c r="D86" s="102" t="s">
        <v>64</v>
      </c>
      <c r="E86" s="86" t="s">
        <v>49</v>
      </c>
      <c r="F86" s="87">
        <v>250000000</v>
      </c>
      <c r="G86" s="115">
        <v>12</v>
      </c>
      <c r="H86" s="92" t="s">
        <v>127</v>
      </c>
      <c r="I86" s="107"/>
      <c r="J86" s="165">
        <v>0.1159</v>
      </c>
      <c r="K86" s="43"/>
      <c r="L86" s="119"/>
      <c r="N86" s="66"/>
      <c r="O86" s="66"/>
      <c r="P86" s="66"/>
    </row>
    <row r="87" spans="1:16" s="57" customFormat="1" ht="16.899999999999999" customHeight="1" x14ac:dyDescent="0.25">
      <c r="B87" s="5"/>
      <c r="C87" s="5"/>
      <c r="D87" s="102" t="s">
        <v>72</v>
      </c>
      <c r="E87" s="86" t="s">
        <v>122</v>
      </c>
      <c r="F87" s="87">
        <v>250000000</v>
      </c>
      <c r="G87" s="115">
        <v>12</v>
      </c>
      <c r="H87" s="92" t="s">
        <v>128</v>
      </c>
      <c r="I87" s="107"/>
      <c r="J87" s="165">
        <v>0.1149</v>
      </c>
      <c r="K87" s="43"/>
      <c r="L87" s="119"/>
      <c r="N87" s="66"/>
      <c r="O87" s="66"/>
      <c r="P87" s="66"/>
    </row>
    <row r="88" spans="1:16" s="57" customFormat="1" ht="16.899999999999999" customHeight="1" x14ac:dyDescent="0.25">
      <c r="B88" s="5"/>
      <c r="C88" s="5"/>
      <c r="D88" s="102" t="s">
        <v>73</v>
      </c>
      <c r="E88" s="86" t="s">
        <v>49</v>
      </c>
      <c r="F88" s="87">
        <v>500000000</v>
      </c>
      <c r="G88" s="115">
        <v>12</v>
      </c>
      <c r="H88" s="92" t="s">
        <v>129</v>
      </c>
      <c r="I88" s="107"/>
      <c r="J88" s="165">
        <v>0.11749999999999999</v>
      </c>
      <c r="K88" s="43"/>
      <c r="L88" s="119"/>
      <c r="N88" s="66"/>
      <c r="O88" s="66"/>
      <c r="P88" s="66"/>
    </row>
    <row r="89" spans="1:16" s="57" customFormat="1" ht="16.899999999999999" customHeight="1" x14ac:dyDescent="0.25">
      <c r="B89" s="5"/>
      <c r="C89" s="5"/>
      <c r="D89" s="102" t="s">
        <v>74</v>
      </c>
      <c r="E89" s="86" t="s">
        <v>49</v>
      </c>
      <c r="F89" s="87">
        <v>50000000</v>
      </c>
      <c r="G89" s="115">
        <v>12</v>
      </c>
      <c r="H89" s="92" t="s">
        <v>130</v>
      </c>
      <c r="I89" s="107"/>
      <c r="J89" s="165">
        <v>0.11849999999999999</v>
      </c>
      <c r="K89" s="43"/>
      <c r="L89" s="119"/>
      <c r="N89" s="66"/>
      <c r="O89" s="66"/>
      <c r="P89" s="66"/>
    </row>
    <row r="90" spans="1:16" s="57" customFormat="1" ht="16.899999999999999" customHeight="1" x14ac:dyDescent="0.25">
      <c r="B90" s="5"/>
      <c r="C90" s="5"/>
      <c r="D90" s="102" t="s">
        <v>80</v>
      </c>
      <c r="E90" s="86" t="s">
        <v>122</v>
      </c>
      <c r="F90" s="87">
        <v>250000000</v>
      </c>
      <c r="G90" s="115">
        <v>12</v>
      </c>
      <c r="H90" s="92" t="s">
        <v>131</v>
      </c>
      <c r="I90" s="107"/>
      <c r="J90" s="165">
        <v>0.1153</v>
      </c>
      <c r="K90" s="43"/>
      <c r="L90" s="119"/>
      <c r="N90" s="66"/>
      <c r="O90" s="66"/>
      <c r="P90" s="66"/>
    </row>
    <row r="91" spans="1:16" s="57" customFormat="1" ht="16.899999999999999" customHeight="1" x14ac:dyDescent="0.25">
      <c r="B91" s="5"/>
      <c r="C91" s="5"/>
      <c r="D91" s="97"/>
      <c r="E91" s="12"/>
      <c r="F91" s="98"/>
      <c r="G91" s="117"/>
      <c r="H91" s="97"/>
      <c r="I91" s="118"/>
      <c r="J91" s="100"/>
      <c r="K91" s="43"/>
      <c r="L91" s="119"/>
      <c r="N91" s="66"/>
      <c r="O91" s="66"/>
      <c r="P91" s="66"/>
    </row>
    <row r="92" spans="1:16" s="57" customFormat="1" ht="16.899999999999999" customHeight="1" x14ac:dyDescent="0.25">
      <c r="B92" s="5"/>
      <c r="C92" s="5"/>
      <c r="D92" s="97"/>
      <c r="E92" s="12"/>
      <c r="F92" s="98"/>
      <c r="G92" s="117"/>
      <c r="H92" s="97"/>
      <c r="I92" s="118"/>
      <c r="J92" s="100"/>
      <c r="K92" s="43"/>
      <c r="L92" s="119"/>
      <c r="N92" s="66"/>
      <c r="O92" s="66"/>
      <c r="P92" s="66"/>
    </row>
    <row r="93" spans="1:16" s="57" customFormat="1" ht="16.899999999999999" customHeight="1" x14ac:dyDescent="0.25">
      <c r="B93" s="5"/>
      <c r="C93" s="5"/>
      <c r="D93" s="97"/>
      <c r="E93" s="12"/>
      <c r="F93" s="98"/>
      <c r="G93" s="117"/>
      <c r="H93" s="97"/>
      <c r="I93" s="118"/>
      <c r="J93" s="100"/>
      <c r="K93" s="43"/>
      <c r="L93" s="119"/>
      <c r="N93" s="66"/>
      <c r="O93" s="66"/>
      <c r="P93" s="66"/>
    </row>
    <row r="94" spans="1:16" s="57" customFormat="1" ht="16.899999999999999" customHeight="1" x14ac:dyDescent="0.25">
      <c r="B94" s="5"/>
      <c r="C94" s="5"/>
      <c r="D94" s="97"/>
      <c r="E94" s="12"/>
      <c r="F94" s="98"/>
      <c r="G94" s="117"/>
      <c r="H94" s="97"/>
      <c r="I94" s="118"/>
      <c r="J94" s="100"/>
      <c r="K94" s="43"/>
      <c r="L94" s="119"/>
      <c r="N94" s="66"/>
      <c r="O94" s="66"/>
      <c r="P94" s="66"/>
    </row>
    <row r="95" spans="1:16" s="57" customFormat="1" ht="11.45" customHeight="1" x14ac:dyDescent="0.25">
      <c r="B95" s="5"/>
      <c r="C95" s="5"/>
      <c r="D95" s="97"/>
      <c r="E95" s="12"/>
      <c r="F95" s="98"/>
      <c r="G95" s="97"/>
      <c r="H95" s="97"/>
      <c r="I95" s="99"/>
      <c r="J95" s="100"/>
      <c r="K95" s="43"/>
      <c r="L95" s="55"/>
      <c r="N95" s="66"/>
      <c r="O95" s="66"/>
      <c r="P95" s="66"/>
    </row>
    <row r="96" spans="1:16" ht="20.25" customHeight="1" x14ac:dyDescent="0.25">
      <c r="A96" s="175" t="s">
        <v>101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</row>
    <row r="97" spans="1:19" ht="20.25" customHeight="1" x14ac:dyDescent="0.2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</row>
    <row r="98" spans="1:19" x14ac:dyDescent="0.25">
      <c r="A98" s="16" t="s">
        <v>103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9" s="57" customFormat="1" x14ac:dyDescent="0.25">
      <c r="A99" s="36" t="s">
        <v>106</v>
      </c>
      <c r="C99" s="33"/>
      <c r="D99" s="33"/>
      <c r="E99" s="33"/>
      <c r="F99" s="35"/>
      <c r="G99" s="33"/>
      <c r="H99" s="33"/>
      <c r="I99" s="35"/>
      <c r="J99" s="33"/>
      <c r="K99" s="33"/>
      <c r="L99" s="33"/>
      <c r="N99" s="66"/>
      <c r="O99" s="66"/>
      <c r="P99" s="66"/>
    </row>
    <row r="100" spans="1:19" x14ac:dyDescent="0.25">
      <c r="A100" s="176" t="s">
        <v>121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N100" s="67"/>
    </row>
    <row r="101" spans="1:19" ht="76.5" customHeight="1" x14ac:dyDescent="0.25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</row>
    <row r="102" spans="1:19" s="57" customFormat="1" ht="33" customHeight="1" x14ac:dyDescent="0.25">
      <c r="A102" s="183" t="s">
        <v>132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N102" s="66"/>
      <c r="O102" s="66"/>
      <c r="P102" s="66"/>
    </row>
    <row r="103" spans="1:19" ht="20.25" customHeight="1" x14ac:dyDescent="0.25">
      <c r="A103" s="116"/>
      <c r="B103" s="114"/>
    </row>
    <row r="104" spans="1:19" ht="27.6" customHeight="1" x14ac:dyDescent="0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9" x14ac:dyDescent="0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7" spans="1:19" x14ac:dyDescent="0.25"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</row>
    <row r="108" spans="1:19" x14ac:dyDescent="0.25"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</row>
    <row r="110" spans="1:19" x14ac:dyDescent="0.25">
      <c r="E110" s="15" t="s">
        <v>134</v>
      </c>
      <c r="J110" s="15" t="s">
        <v>135</v>
      </c>
    </row>
    <row r="111" spans="1:19" x14ac:dyDescent="0.25">
      <c r="E111" s="15" t="s">
        <v>136</v>
      </c>
      <c r="J111" s="15" t="s">
        <v>137</v>
      </c>
    </row>
    <row r="115" spans="5:5" x14ac:dyDescent="0.25">
      <c r="E115" s="15" t="s">
        <v>138</v>
      </c>
    </row>
  </sheetData>
  <mergeCells count="16">
    <mergeCell ref="E107:S108"/>
    <mergeCell ref="A96:L97"/>
    <mergeCell ref="A100:L101"/>
    <mergeCell ref="J75:J76"/>
    <mergeCell ref="D75:E76"/>
    <mergeCell ref="F75:F76"/>
    <mergeCell ref="G75:G76"/>
    <mergeCell ref="H75:H76"/>
    <mergeCell ref="I75:I76"/>
    <mergeCell ref="A102:L102"/>
    <mergeCell ref="A104:O105"/>
    <mergeCell ref="B1:L1"/>
    <mergeCell ref="B2:L2"/>
    <mergeCell ref="B3:L3"/>
    <mergeCell ref="B4:L4"/>
    <mergeCell ref="B5:E5"/>
  </mergeCells>
  <phoneticPr fontId="32" type="noConversion"/>
  <pageMargins left="0.23622047244094488" right="0.23622047244094488" top="0.74803149606299213" bottom="0.74803149606299213" header="0.31496062992125984" footer="0.31496062992125984"/>
  <pageSetup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06"/>
  <sheetViews>
    <sheetView showGridLines="0" topLeftCell="A6" zoomScale="85" zoomScaleNormal="85" workbookViewId="0">
      <pane ySplit="4" topLeftCell="A10" activePane="bottomLeft" state="frozen"/>
      <selection activeCell="A6" sqref="A6"/>
      <selection pane="bottomLeft" activeCell="H23" sqref="H23"/>
    </sheetView>
  </sheetViews>
  <sheetFormatPr baseColWidth="10" defaultColWidth="11.42578125" defaultRowHeight="15" outlineLevelRow="1" x14ac:dyDescent="0.25"/>
  <cols>
    <col min="1" max="1" width="3.7109375" style="57" customWidth="1"/>
    <col min="2" max="2" width="3.42578125" style="57" customWidth="1"/>
    <col min="3" max="3" width="2.7109375" style="57" customWidth="1"/>
    <col min="4" max="4" width="4.140625" style="57" customWidth="1"/>
    <col min="5" max="5" width="31.28515625" style="57" customWidth="1"/>
    <col min="6" max="6" width="18.140625" style="57" bestFit="1" customWidth="1"/>
    <col min="7" max="7" width="15.7109375" style="57" bestFit="1" customWidth="1"/>
    <col min="8" max="8" width="31.85546875" style="57" customWidth="1"/>
    <col min="9" max="9" width="16" style="57" bestFit="1" customWidth="1"/>
    <col min="10" max="10" width="17.28515625" style="57" bestFit="1" customWidth="1"/>
    <col min="11" max="11" width="30.5703125" style="57" customWidth="1"/>
    <col min="12" max="12" width="16.7109375" style="57" customWidth="1"/>
    <col min="13" max="13" width="7.140625" style="57" customWidth="1"/>
    <col min="14" max="14" width="16.7109375" style="66" bestFit="1" customWidth="1"/>
    <col min="15" max="15" width="17" style="66" bestFit="1" customWidth="1"/>
    <col min="16" max="16" width="17.7109375" style="66" bestFit="1" customWidth="1"/>
    <col min="17" max="16384" width="11.42578125" style="57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5"/>
      <c r="O1" s="65"/>
      <c r="P1" s="65"/>
    </row>
    <row r="2" spans="1:16" s="1" customFormat="1" ht="18.75" x14ac:dyDescent="0.25">
      <c r="B2" s="167" t="s">
        <v>24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N2" s="66"/>
      <c r="O2" s="66"/>
      <c r="P2" s="66"/>
    </row>
    <row r="3" spans="1:16" s="1" customFormat="1" ht="17.25" x14ac:dyDescent="0.25">
      <c r="B3" s="168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N3" s="66"/>
      <c r="O3" s="66"/>
      <c r="P3" s="66"/>
    </row>
    <row r="4" spans="1:16" s="1" customFormat="1" ht="15.75" x14ac:dyDescent="0.25">
      <c r="B4" s="169" t="s">
        <v>79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N4" s="66"/>
      <c r="O4" s="66"/>
      <c r="P4" s="66"/>
    </row>
    <row r="5" spans="1:16" s="1" customFormat="1" x14ac:dyDescent="0.25">
      <c r="B5" s="170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N5" s="66"/>
      <c r="O5" s="66"/>
      <c r="P5" s="66"/>
    </row>
    <row r="6" spans="1:16" ht="69.599999999999994" customHeight="1" x14ac:dyDescent="0.25">
      <c r="B6" s="193" t="s">
        <v>6</v>
      </c>
      <c r="C6" s="194"/>
      <c r="D6" s="194"/>
      <c r="E6" s="194"/>
      <c r="F6" s="83" t="s">
        <v>62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83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SUM(F8,F35)</f>
        <v>28508564061.029999</v>
      </c>
      <c r="G7" s="19">
        <f t="shared" si="0"/>
        <v>36116456662.150002</v>
      </c>
      <c r="H7" s="19">
        <f t="shared" si="0"/>
        <v>28560156956.329659</v>
      </c>
      <c r="I7" s="19">
        <f t="shared" si="0"/>
        <v>0</v>
      </c>
      <c r="J7" s="19" t="e">
        <f>SUM(J8,J35)</f>
        <v>#VALUE!</v>
      </c>
      <c r="K7" s="19">
        <f t="shared" si="0"/>
        <v>2407452091.3226395</v>
      </c>
      <c r="L7" s="20">
        <f t="shared" si="0"/>
        <v>42724733.340000004</v>
      </c>
    </row>
    <row r="8" spans="1:16" x14ac:dyDescent="0.25">
      <c r="B8" s="52"/>
      <c r="C8" s="21" t="s">
        <v>3</v>
      </c>
      <c r="D8" s="22"/>
      <c r="E8" s="22"/>
      <c r="F8" s="59">
        <f t="shared" ref="F8:L8" si="1">SUM(F9,F31,F33)</f>
        <v>2690500000</v>
      </c>
      <c r="G8" s="39">
        <f t="shared" si="1"/>
        <v>4800000000</v>
      </c>
      <c r="H8" s="39">
        <f t="shared" si="1"/>
        <v>2721999999.0900002</v>
      </c>
      <c r="I8" s="39">
        <f t="shared" si="1"/>
        <v>0</v>
      </c>
      <c r="J8" s="39" t="e">
        <f t="shared" si="1"/>
        <v>#VALUE!</v>
      </c>
      <c r="K8" s="39">
        <f t="shared" si="1"/>
        <v>0</v>
      </c>
      <c r="L8" s="40">
        <f t="shared" si="1"/>
        <v>42724733.340000004</v>
      </c>
    </row>
    <row r="9" spans="1:16" x14ac:dyDescent="0.25">
      <c r="B9" s="47"/>
      <c r="C9" s="41"/>
      <c r="D9" s="58" t="s">
        <v>25</v>
      </c>
      <c r="E9" s="37"/>
      <c r="F9" s="59">
        <f t="shared" ref="F9:L9" si="2">SUM(F10:F29)</f>
        <v>2690500000</v>
      </c>
      <c r="G9" s="59">
        <f>SUM(G10:G29)</f>
        <v>4800000000</v>
      </c>
      <c r="H9" s="59">
        <f>SUM(H10:H29)</f>
        <v>2721999999.0900002</v>
      </c>
      <c r="I9" s="59">
        <f t="shared" si="2"/>
        <v>0</v>
      </c>
      <c r="J9" s="59" t="e">
        <f>SUM(J10:J29)</f>
        <v>#VALUE!</v>
      </c>
      <c r="K9" s="59">
        <f>SUM(K10:K29)</f>
        <v>0</v>
      </c>
      <c r="L9" s="64">
        <f t="shared" si="2"/>
        <v>42724733.340000004</v>
      </c>
    </row>
    <row r="10" spans="1:16" s="13" customFormat="1" ht="15" customHeight="1" outlineLevel="1" x14ac:dyDescent="0.25">
      <c r="B10" s="11"/>
      <c r="C10" s="6"/>
      <c r="D10" s="10"/>
      <c r="E10" s="12" t="s">
        <v>29</v>
      </c>
      <c r="F10" s="43">
        <v>527250000</v>
      </c>
      <c r="G10" s="43">
        <v>0</v>
      </c>
      <c r="H10" s="43" t="s">
        <v>92</v>
      </c>
      <c r="I10" s="43">
        <v>0</v>
      </c>
      <c r="J10" s="43" t="e">
        <f>F10+G10-H10+I10</f>
        <v>#VALUE!</v>
      </c>
      <c r="K10" s="43" t="s">
        <v>97</v>
      </c>
      <c r="L10" s="42">
        <v>0</v>
      </c>
      <c r="N10" s="67"/>
      <c r="O10" s="67"/>
      <c r="P10" s="67"/>
    </row>
    <row r="11" spans="1:16" s="13" customFormat="1" ht="15" customHeight="1" outlineLevel="1" x14ac:dyDescent="0.25">
      <c r="B11" s="11"/>
      <c r="C11" s="6"/>
      <c r="D11" s="10"/>
      <c r="E11" s="12" t="s">
        <v>48</v>
      </c>
      <c r="F11" s="43">
        <v>277500000</v>
      </c>
      <c r="G11" s="43">
        <v>0</v>
      </c>
      <c r="H11" s="43" t="s">
        <v>93</v>
      </c>
      <c r="I11" s="43">
        <v>0</v>
      </c>
      <c r="J11" s="43" t="e">
        <f>F11+G11-H11+I11</f>
        <v>#VALUE!</v>
      </c>
      <c r="K11" s="43" t="s">
        <v>96</v>
      </c>
      <c r="L11" s="42">
        <v>0</v>
      </c>
      <c r="N11" s="67"/>
      <c r="O11" s="67"/>
      <c r="P11" s="67"/>
    </row>
    <row r="12" spans="1:16" s="13" customFormat="1" ht="15" customHeight="1" outlineLevel="1" x14ac:dyDescent="0.25">
      <c r="B12" s="11"/>
      <c r="C12" s="6"/>
      <c r="D12" s="10"/>
      <c r="E12" s="12" t="s">
        <v>49</v>
      </c>
      <c r="F12" s="43">
        <v>27750000</v>
      </c>
      <c r="G12" s="43">
        <v>0</v>
      </c>
      <c r="H12" s="43" t="s">
        <v>94</v>
      </c>
      <c r="I12" s="43">
        <v>0</v>
      </c>
      <c r="J12" s="43" t="e">
        <f>F12+G12-H12+I12</f>
        <v>#VALUE!</v>
      </c>
      <c r="K12" s="43" t="s">
        <v>95</v>
      </c>
      <c r="L12" s="42">
        <v>0</v>
      </c>
      <c r="N12" s="67"/>
      <c r="O12" s="67"/>
      <c r="P12" s="67"/>
    </row>
    <row r="13" spans="1:16" s="13" customFormat="1" ht="15" customHeight="1" outlineLevel="1" x14ac:dyDescent="0.25">
      <c r="B13" s="11"/>
      <c r="C13" s="6"/>
      <c r="D13" s="10"/>
      <c r="E13" s="12" t="s">
        <v>29</v>
      </c>
      <c r="F13" s="43">
        <v>288000000</v>
      </c>
      <c r="G13" s="43">
        <v>0</v>
      </c>
      <c r="H13" s="43" t="s">
        <v>98</v>
      </c>
      <c r="I13" s="43">
        <v>0</v>
      </c>
      <c r="J13" s="43" t="e">
        <f>F13+G13-H13+I13</f>
        <v>#VALUE!</v>
      </c>
      <c r="K13" s="43" t="s">
        <v>99</v>
      </c>
      <c r="L13" s="42">
        <v>0</v>
      </c>
      <c r="N13" s="67"/>
      <c r="O13" s="67"/>
      <c r="P13" s="67"/>
    </row>
    <row r="14" spans="1:16" s="13" customFormat="1" ht="15" customHeight="1" outlineLevel="1" x14ac:dyDescent="0.25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570000000</v>
      </c>
      <c r="I14" s="43">
        <v>0</v>
      </c>
      <c r="J14" s="43">
        <f t="shared" ref="J14:J29" si="3">F14+G14-H14+I14</f>
        <v>0</v>
      </c>
      <c r="K14" s="43"/>
      <c r="L14" s="42">
        <v>0</v>
      </c>
      <c r="N14" s="67"/>
      <c r="O14" s="67"/>
      <c r="P14" s="67"/>
    </row>
    <row r="15" spans="1:16" s="13" customFormat="1" ht="15" customHeight="1" outlineLevel="1" x14ac:dyDescent="0.25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500000000</v>
      </c>
      <c r="I15" s="43">
        <v>0</v>
      </c>
      <c r="J15" s="43">
        <f t="shared" si="3"/>
        <v>0</v>
      </c>
      <c r="K15" s="43"/>
      <c r="L15" s="42">
        <v>0</v>
      </c>
      <c r="N15" s="67"/>
      <c r="O15" s="67"/>
      <c r="P15" s="67"/>
    </row>
    <row r="16" spans="1:16" s="13" customFormat="1" ht="15" customHeight="1" outlineLevel="1" x14ac:dyDescent="0.25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300000000</v>
      </c>
      <c r="I16" s="43">
        <v>0</v>
      </c>
      <c r="J16" s="43">
        <f t="shared" si="3"/>
        <v>0</v>
      </c>
      <c r="K16" s="43"/>
      <c r="L16" s="42">
        <v>0</v>
      </c>
      <c r="N16" s="67"/>
      <c r="O16" s="67"/>
      <c r="P16" s="67"/>
    </row>
    <row r="17" spans="2:16" s="13" customFormat="1" ht="15" customHeight="1" outlineLevel="1" x14ac:dyDescent="0.25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200000000</v>
      </c>
      <c r="I17" s="43">
        <v>0</v>
      </c>
      <c r="J17" s="43">
        <f t="shared" si="3"/>
        <v>0</v>
      </c>
      <c r="K17" s="43"/>
      <c r="L17" s="42">
        <v>0</v>
      </c>
      <c r="N17" s="67"/>
      <c r="O17" s="67"/>
      <c r="P17" s="67"/>
    </row>
    <row r="18" spans="2:16" s="13" customFormat="1" ht="15" customHeight="1" outlineLevel="1" x14ac:dyDescent="0.25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245000000</v>
      </c>
      <c r="I18" s="43">
        <v>0</v>
      </c>
      <c r="J18" s="43">
        <f t="shared" si="3"/>
        <v>255000000</v>
      </c>
      <c r="K18" s="43"/>
      <c r="L18" s="42">
        <v>0</v>
      </c>
      <c r="N18" s="67"/>
      <c r="O18" s="67"/>
      <c r="P18" s="67"/>
    </row>
    <row r="19" spans="2:16" s="13" customFormat="1" ht="15" customHeight="1" outlineLevel="1" x14ac:dyDescent="0.25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245000000</v>
      </c>
      <c r="I19" s="43">
        <v>0</v>
      </c>
      <c r="J19" s="43">
        <f t="shared" si="3"/>
        <v>255000000</v>
      </c>
      <c r="K19" s="43"/>
      <c r="L19" s="42">
        <v>0</v>
      </c>
      <c r="N19" s="67"/>
      <c r="O19" s="67"/>
      <c r="P19" s="67"/>
    </row>
    <row r="20" spans="2:16" s="13" customFormat="1" ht="15" customHeight="1" outlineLevel="1" x14ac:dyDescent="0.25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28000000</v>
      </c>
      <c r="I20" s="43">
        <v>0</v>
      </c>
      <c r="J20" s="43">
        <f t="shared" si="3"/>
        <v>72000000</v>
      </c>
      <c r="K20" s="43"/>
      <c r="L20" s="42">
        <v>0</v>
      </c>
      <c r="N20" s="67"/>
      <c r="O20" s="67"/>
      <c r="P20" s="67"/>
    </row>
    <row r="21" spans="2:16" s="13" customFormat="1" ht="15" customHeight="1" outlineLevel="1" x14ac:dyDescent="0.25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84000000</v>
      </c>
      <c r="I21" s="43">
        <v>0</v>
      </c>
      <c r="J21" s="43">
        <f t="shared" si="3"/>
        <v>216000000</v>
      </c>
      <c r="K21" s="43"/>
      <c r="L21" s="42">
        <v>0</v>
      </c>
      <c r="N21" s="67"/>
      <c r="O21" s="67"/>
      <c r="P21" s="67"/>
    </row>
    <row r="22" spans="2:16" s="13" customFormat="1" ht="15" customHeight="1" outlineLevel="1" x14ac:dyDescent="0.25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50000000.089999996</v>
      </c>
      <c r="I22" s="43">
        <v>0</v>
      </c>
      <c r="J22" s="43">
        <f t="shared" si="3"/>
        <v>149999999.91</v>
      </c>
      <c r="K22" s="43"/>
      <c r="L22" s="42">
        <v>0</v>
      </c>
      <c r="N22" s="67"/>
      <c r="O22" s="67"/>
      <c r="P22" s="67"/>
    </row>
    <row r="23" spans="2:16" s="13" customFormat="1" ht="15" customHeight="1" outlineLevel="1" x14ac:dyDescent="0.25">
      <c r="B23" s="11"/>
      <c r="C23" s="6"/>
      <c r="D23" s="10"/>
      <c r="E23" s="12" t="s">
        <v>49</v>
      </c>
      <c r="F23" s="43"/>
      <c r="G23" s="43">
        <v>900000000</v>
      </c>
      <c r="H23" s="43">
        <v>225000000</v>
      </c>
      <c r="I23" s="43"/>
      <c r="J23" s="43">
        <f>F23+G23-H23+I23</f>
        <v>675000000</v>
      </c>
      <c r="K23" s="43"/>
      <c r="L23" s="42"/>
      <c r="N23" s="67"/>
      <c r="O23" s="67"/>
      <c r="P23" s="67"/>
    </row>
    <row r="24" spans="2:16" s="13" customFormat="1" ht="15" customHeight="1" outlineLevel="1" x14ac:dyDescent="0.25">
      <c r="B24" s="11"/>
      <c r="C24" s="6"/>
      <c r="D24" s="10"/>
      <c r="E24" s="12" t="s">
        <v>29</v>
      </c>
      <c r="F24" s="43"/>
      <c r="G24" s="43">
        <v>500000000</v>
      </c>
      <c r="H24" s="43">
        <v>125000000</v>
      </c>
      <c r="I24" s="43"/>
      <c r="J24" s="43">
        <f t="shared" si="3"/>
        <v>375000000</v>
      </c>
      <c r="K24" s="43"/>
      <c r="L24" s="42"/>
      <c r="N24" s="67"/>
      <c r="O24" s="67"/>
      <c r="P24" s="67"/>
    </row>
    <row r="25" spans="2:16" s="13" customFormat="1" ht="15" customHeight="1" outlineLevel="1" x14ac:dyDescent="0.25">
      <c r="B25" s="11"/>
      <c r="C25" s="6"/>
      <c r="D25" s="10"/>
      <c r="E25" s="12" t="s">
        <v>69</v>
      </c>
      <c r="F25" s="43">
        <v>0</v>
      </c>
      <c r="G25" s="43">
        <v>700000000</v>
      </c>
      <c r="H25" s="43">
        <v>58333333.333333336</v>
      </c>
      <c r="I25" s="43">
        <v>0</v>
      </c>
      <c r="J25" s="43">
        <f t="shared" si="3"/>
        <v>641666666.66666663</v>
      </c>
      <c r="K25" s="43"/>
      <c r="L25" s="42">
        <v>42724733.340000004</v>
      </c>
      <c r="N25" s="67"/>
      <c r="O25" s="67"/>
      <c r="P25" s="67"/>
    </row>
    <row r="26" spans="2:16" s="13" customFormat="1" ht="15" customHeight="1" outlineLevel="1" x14ac:dyDescent="0.25">
      <c r="B26" s="11"/>
      <c r="C26" s="6"/>
      <c r="D26" s="10"/>
      <c r="E26" s="12" t="s">
        <v>43</v>
      </c>
      <c r="F26" s="43">
        <v>0</v>
      </c>
      <c r="G26" s="43">
        <v>300000000</v>
      </c>
      <c r="H26" s="43">
        <v>25000000</v>
      </c>
      <c r="I26" s="43">
        <v>0</v>
      </c>
      <c r="J26" s="43">
        <f t="shared" si="3"/>
        <v>275000000</v>
      </c>
      <c r="K26" s="43"/>
      <c r="L26" s="42">
        <v>0</v>
      </c>
      <c r="N26" s="67"/>
      <c r="O26" s="67"/>
      <c r="P26" s="67"/>
    </row>
    <row r="27" spans="2:16" s="13" customFormat="1" ht="15" customHeight="1" outlineLevel="1" x14ac:dyDescent="0.25">
      <c r="B27" s="11"/>
      <c r="C27" s="6"/>
      <c r="D27" s="10"/>
      <c r="E27" s="12" t="s">
        <v>29</v>
      </c>
      <c r="F27" s="43">
        <v>0</v>
      </c>
      <c r="G27" s="43">
        <v>300000000</v>
      </c>
      <c r="H27" s="43">
        <v>25000000</v>
      </c>
      <c r="I27" s="43">
        <v>0</v>
      </c>
      <c r="J27" s="43">
        <f t="shared" si="3"/>
        <v>275000000</v>
      </c>
      <c r="K27" s="43"/>
      <c r="L27" s="42">
        <v>0</v>
      </c>
      <c r="N27" s="67"/>
      <c r="O27" s="67"/>
      <c r="P27" s="67"/>
    </row>
    <row r="28" spans="2:16" s="13" customFormat="1" ht="15" customHeight="1" outlineLevel="1" x14ac:dyDescent="0.25">
      <c r="B28" s="11"/>
      <c r="C28" s="6"/>
      <c r="D28" s="10"/>
      <c r="E28" s="12" t="s">
        <v>54</v>
      </c>
      <c r="F28" s="43">
        <v>0</v>
      </c>
      <c r="G28" s="43">
        <v>422000000</v>
      </c>
      <c r="H28" s="43">
        <v>35166665.666666664</v>
      </c>
      <c r="I28" s="43">
        <v>0</v>
      </c>
      <c r="J28" s="43">
        <f t="shared" si="3"/>
        <v>386833334.33333331</v>
      </c>
      <c r="K28" s="43"/>
      <c r="L28" s="42">
        <v>0</v>
      </c>
      <c r="N28" s="67"/>
      <c r="O28" s="67"/>
      <c r="P28" s="67"/>
    </row>
    <row r="29" spans="2:16" s="13" customFormat="1" ht="15" customHeight="1" outlineLevel="1" x14ac:dyDescent="0.25">
      <c r="B29" s="11"/>
      <c r="C29" s="6"/>
      <c r="D29" s="10"/>
      <c r="E29" s="12" t="s">
        <v>29</v>
      </c>
      <c r="F29" s="43">
        <v>0</v>
      </c>
      <c r="G29" s="43">
        <v>78000000</v>
      </c>
      <c r="H29" s="43">
        <v>6500000</v>
      </c>
      <c r="I29" s="43">
        <v>0</v>
      </c>
      <c r="J29" s="43">
        <f t="shared" si="3"/>
        <v>71500000</v>
      </c>
      <c r="K29" s="43"/>
      <c r="L29" s="42">
        <v>0</v>
      </c>
      <c r="N29" s="67"/>
      <c r="O29" s="67"/>
      <c r="P29" s="67"/>
    </row>
    <row r="30" spans="2:16" s="13" customFormat="1" ht="9" customHeight="1" x14ac:dyDescent="0.25">
      <c r="B30" s="11"/>
      <c r="C30" s="6"/>
      <c r="D30" s="10"/>
      <c r="E30" s="12"/>
      <c r="F30" s="43"/>
      <c r="G30" s="43"/>
      <c r="H30" s="43"/>
      <c r="I30" s="43"/>
      <c r="J30" s="43"/>
      <c r="K30" s="43"/>
      <c r="L30" s="42"/>
      <c r="N30" s="67"/>
      <c r="O30" s="67"/>
      <c r="P30" s="67"/>
    </row>
    <row r="31" spans="2:16" x14ac:dyDescent="0.25">
      <c r="B31" s="11"/>
      <c r="C31" s="6"/>
      <c r="D31" s="6" t="s">
        <v>26</v>
      </c>
      <c r="E31" s="10"/>
      <c r="F31" s="14">
        <f>SUM(F32)</f>
        <v>0</v>
      </c>
      <c r="G31" s="43">
        <v>0</v>
      </c>
      <c r="H31" s="43">
        <f t="shared" ref="H31:L31" si="4">SUM(H32)</f>
        <v>0</v>
      </c>
      <c r="I31" s="43">
        <f t="shared" si="4"/>
        <v>0</v>
      </c>
      <c r="J31" s="43">
        <f>SUM(J32)</f>
        <v>0</v>
      </c>
      <c r="K31" s="43">
        <f t="shared" si="4"/>
        <v>0</v>
      </c>
      <c r="L31" s="42">
        <f t="shared" si="4"/>
        <v>0</v>
      </c>
    </row>
    <row r="32" spans="2:16" outlineLevel="1" x14ac:dyDescent="0.25">
      <c r="B32" s="11"/>
      <c r="C32" s="6"/>
      <c r="D32" s="6"/>
      <c r="E32" s="10"/>
      <c r="F32" s="14"/>
      <c r="G32" s="43"/>
      <c r="H32" s="43"/>
      <c r="I32" s="43"/>
      <c r="J32" s="43"/>
      <c r="K32" s="43"/>
      <c r="L32" s="42"/>
    </row>
    <row r="33" spans="2:12" x14ac:dyDescent="0.25">
      <c r="B33" s="47"/>
      <c r="C33" s="6"/>
      <c r="D33" s="6" t="s">
        <v>4</v>
      </c>
      <c r="E33" s="10"/>
      <c r="F33" s="14">
        <f>SUM(F34)</f>
        <v>0</v>
      </c>
      <c r="G33" s="43">
        <f t="shared" ref="G33:L33" si="5">SUM(G34)</f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2">
        <f t="shared" si="5"/>
        <v>0</v>
      </c>
    </row>
    <row r="34" spans="2:12" outlineLevel="1" x14ac:dyDescent="0.25">
      <c r="B34" s="47"/>
      <c r="C34" s="6"/>
      <c r="D34" s="6"/>
      <c r="E34" s="10"/>
      <c r="F34" s="14"/>
      <c r="G34" s="43"/>
      <c r="H34" s="43"/>
      <c r="I34" s="43"/>
      <c r="J34" s="43"/>
      <c r="K34" s="43"/>
      <c r="L34" s="42"/>
    </row>
    <row r="35" spans="2:12" x14ac:dyDescent="0.25">
      <c r="B35" s="23"/>
      <c r="C35" s="21" t="s">
        <v>5</v>
      </c>
      <c r="D35" s="21"/>
      <c r="E35" s="21"/>
      <c r="F35" s="24">
        <f t="shared" ref="F35:L35" si="6">SUM(F36,F54,F56)</f>
        <v>25818064061.029999</v>
      </c>
      <c r="G35" s="24">
        <f t="shared" si="6"/>
        <v>31316456662.150002</v>
      </c>
      <c r="H35" s="24">
        <f t="shared" si="6"/>
        <v>25838156957.239658</v>
      </c>
      <c r="I35" s="24">
        <f t="shared" si="6"/>
        <v>0</v>
      </c>
      <c r="J35" s="24">
        <f t="shared" si="6"/>
        <v>31296363765.910343</v>
      </c>
      <c r="K35" s="24">
        <f t="shared" si="6"/>
        <v>2407452091.3226395</v>
      </c>
      <c r="L35" s="25">
        <f t="shared" si="6"/>
        <v>0</v>
      </c>
    </row>
    <row r="36" spans="2:12" x14ac:dyDescent="0.25">
      <c r="B36" s="47"/>
      <c r="C36" s="44"/>
      <c r="D36" s="21" t="s">
        <v>27</v>
      </c>
      <c r="E36" s="37"/>
      <c r="F36" s="39">
        <f t="shared" ref="F36:L36" si="7">SUM(F37:F51)</f>
        <v>25818064061.029999</v>
      </c>
      <c r="G36" s="39">
        <f t="shared" si="7"/>
        <v>31316456662.150002</v>
      </c>
      <c r="H36" s="39">
        <f t="shared" si="7"/>
        <v>25838156957.239658</v>
      </c>
      <c r="I36" s="39">
        <f t="shared" si="7"/>
        <v>0</v>
      </c>
      <c r="J36" s="39">
        <f t="shared" si="7"/>
        <v>31296363765.910343</v>
      </c>
      <c r="K36" s="39">
        <f t="shared" si="7"/>
        <v>2407452091.3226395</v>
      </c>
      <c r="L36" s="60">
        <f t="shared" si="7"/>
        <v>0</v>
      </c>
    </row>
    <row r="37" spans="2:12" x14ac:dyDescent="0.25">
      <c r="B37" s="47"/>
      <c r="C37" s="71"/>
      <c r="D37" s="73" t="s">
        <v>77</v>
      </c>
      <c r="E37" s="6" t="s">
        <v>46</v>
      </c>
      <c r="F37" s="43">
        <v>20023874460.290001</v>
      </c>
      <c r="G37" s="43">
        <v>0</v>
      </c>
      <c r="H37" s="43">
        <v>20023874460</v>
      </c>
      <c r="I37" s="43">
        <v>0</v>
      </c>
      <c r="J37" s="63">
        <v>0</v>
      </c>
      <c r="K37" s="43">
        <v>1320530387.717195</v>
      </c>
      <c r="L37" s="56">
        <v>0</v>
      </c>
    </row>
    <row r="38" spans="2:12" x14ac:dyDescent="0.25">
      <c r="B38" s="47"/>
      <c r="C38" s="72"/>
      <c r="D38" s="73" t="s">
        <v>77</v>
      </c>
      <c r="E38" s="6" t="s">
        <v>50</v>
      </c>
      <c r="F38" s="43">
        <v>5794189600.7399998</v>
      </c>
      <c r="G38" s="43">
        <v>0</v>
      </c>
      <c r="H38" s="46">
        <v>5794189601</v>
      </c>
      <c r="I38" s="43">
        <v>0</v>
      </c>
      <c r="J38" s="63">
        <v>0</v>
      </c>
      <c r="K38" s="46">
        <v>314004677.99000001</v>
      </c>
      <c r="L38" s="56">
        <v>0</v>
      </c>
    </row>
    <row r="39" spans="2:12" x14ac:dyDescent="0.25">
      <c r="B39" s="47"/>
      <c r="C39" s="72"/>
      <c r="D39" s="74" t="s">
        <v>78</v>
      </c>
      <c r="E39" s="6" t="s">
        <v>67</v>
      </c>
      <c r="F39" s="43">
        <v>0</v>
      </c>
      <c r="G39" s="43">
        <v>1500000000.000001</v>
      </c>
      <c r="H39" s="46">
        <v>1081273.1100000008</v>
      </c>
      <c r="I39" s="43">
        <v>0</v>
      </c>
      <c r="J39" s="43">
        <f>F39+G39-H39+I39</f>
        <v>1498918726.8900011</v>
      </c>
      <c r="K39" s="46">
        <v>43226658.067915529</v>
      </c>
      <c r="L39" s="56">
        <v>0</v>
      </c>
    </row>
    <row r="40" spans="2:12" x14ac:dyDescent="0.25">
      <c r="B40" s="47"/>
      <c r="C40" s="72"/>
      <c r="D40" s="74" t="s">
        <v>78</v>
      </c>
      <c r="E40" s="6" t="s">
        <v>68</v>
      </c>
      <c r="F40" s="43">
        <v>0</v>
      </c>
      <c r="G40" s="43">
        <v>3000000000</v>
      </c>
      <c r="H40" s="46">
        <v>2162546.2000000002</v>
      </c>
      <c r="I40" s="43">
        <v>0</v>
      </c>
      <c r="J40" s="43">
        <f t="shared" ref="J40:J48" si="8">F40+G40-H40+I40</f>
        <v>2997837453.8000002</v>
      </c>
      <c r="K40" s="46">
        <v>86330673.443609148</v>
      </c>
      <c r="L40" s="56">
        <v>0</v>
      </c>
    </row>
    <row r="41" spans="2:12" x14ac:dyDescent="0.25">
      <c r="B41" s="47"/>
      <c r="C41" s="72"/>
      <c r="D41" s="74" t="s">
        <v>78</v>
      </c>
      <c r="E41" s="6" t="s">
        <v>68</v>
      </c>
      <c r="F41" s="43">
        <v>0</v>
      </c>
      <c r="G41" s="43">
        <v>1823049129.75</v>
      </c>
      <c r="H41" s="46">
        <v>1314142.6659847233</v>
      </c>
      <c r="I41" s="43">
        <v>0</v>
      </c>
      <c r="J41" s="43">
        <f t="shared" si="8"/>
        <v>1821734987.0840154</v>
      </c>
      <c r="K41" s="46">
        <v>52762913.486831799</v>
      </c>
      <c r="L41" s="56">
        <v>0</v>
      </c>
    </row>
    <row r="42" spans="2:12" x14ac:dyDescent="0.25">
      <c r="B42" s="47"/>
      <c r="C42" s="72"/>
      <c r="D42" s="74" t="s">
        <v>78</v>
      </c>
      <c r="E42" s="6" t="s">
        <v>43</v>
      </c>
      <c r="F42" s="43">
        <v>0</v>
      </c>
      <c r="G42" s="43">
        <v>1350000000</v>
      </c>
      <c r="H42" s="46">
        <v>973145.8</v>
      </c>
      <c r="I42" s="43">
        <v>0</v>
      </c>
      <c r="J42" s="43">
        <f t="shared" si="8"/>
        <v>1349026854.2</v>
      </c>
      <c r="K42" s="46">
        <v>33570451.353499219</v>
      </c>
      <c r="L42" s="56">
        <v>0</v>
      </c>
    </row>
    <row r="43" spans="2:12" x14ac:dyDescent="0.25">
      <c r="B43" s="47"/>
      <c r="C43" s="72"/>
      <c r="D43" s="74" t="s">
        <v>78</v>
      </c>
      <c r="E43" s="6" t="s">
        <v>43</v>
      </c>
      <c r="F43" s="43">
        <v>0</v>
      </c>
      <c r="G43" s="43">
        <v>1750000000</v>
      </c>
      <c r="H43" s="46">
        <v>1261485.2962962962</v>
      </c>
      <c r="I43" s="43">
        <v>0</v>
      </c>
      <c r="J43" s="43">
        <f t="shared" si="8"/>
        <v>1748738514.7037036</v>
      </c>
      <c r="K43" s="46">
        <v>44409460.712485082</v>
      </c>
      <c r="L43" s="56">
        <v>0</v>
      </c>
    </row>
    <row r="44" spans="2:12" x14ac:dyDescent="0.25">
      <c r="B44" s="47"/>
      <c r="C44" s="72"/>
      <c r="D44" s="74" t="s">
        <v>78</v>
      </c>
      <c r="E44" s="6" t="s">
        <v>43</v>
      </c>
      <c r="F44" s="43">
        <v>0</v>
      </c>
      <c r="G44" s="43">
        <v>1900000000</v>
      </c>
      <c r="H44" s="46">
        <v>1369612.6074074074</v>
      </c>
      <c r="I44" s="43">
        <v>0</v>
      </c>
      <c r="J44" s="43">
        <f t="shared" si="8"/>
        <v>1898630387.3925927</v>
      </c>
      <c r="K44" s="46">
        <v>48754143.70030959</v>
      </c>
      <c r="L44" s="56">
        <v>0</v>
      </c>
    </row>
    <row r="45" spans="2:12" x14ac:dyDescent="0.25">
      <c r="B45" s="47"/>
      <c r="C45" s="72"/>
      <c r="D45" s="74" t="s">
        <v>78</v>
      </c>
      <c r="E45" s="6" t="s">
        <v>69</v>
      </c>
      <c r="F45" s="43">
        <v>0</v>
      </c>
      <c r="G45" s="43">
        <v>1185342076.3299999</v>
      </c>
      <c r="H45" s="46">
        <v>646761.65</v>
      </c>
      <c r="I45" s="43">
        <v>0</v>
      </c>
      <c r="J45" s="43">
        <f t="shared" si="8"/>
        <v>1184695314.6799998</v>
      </c>
      <c r="K45" s="46">
        <v>29824909.188367583</v>
      </c>
      <c r="L45" s="56">
        <v>0</v>
      </c>
    </row>
    <row r="46" spans="2:12" x14ac:dyDescent="0.25">
      <c r="B46" s="47"/>
      <c r="C46" s="72"/>
      <c r="D46" s="74" t="s">
        <v>78</v>
      </c>
      <c r="E46" s="6" t="s">
        <v>44</v>
      </c>
      <c r="F46" s="43">
        <v>0</v>
      </c>
      <c r="G46" s="43">
        <v>4416500000</v>
      </c>
      <c r="H46" s="46">
        <v>3144088.7065749997</v>
      </c>
      <c r="I46" s="43">
        <v>0</v>
      </c>
      <c r="J46" s="43">
        <f t="shared" si="8"/>
        <v>4413355911.2934246</v>
      </c>
      <c r="K46" s="46">
        <v>129811735.09333664</v>
      </c>
      <c r="L46" s="56">
        <v>0</v>
      </c>
    </row>
    <row r="47" spans="2:12" x14ac:dyDescent="0.25">
      <c r="B47" s="47"/>
      <c r="C47" s="72"/>
      <c r="D47" s="74" t="s">
        <v>78</v>
      </c>
      <c r="E47" s="6" t="s">
        <v>44</v>
      </c>
      <c r="F47" s="43">
        <v>0</v>
      </c>
      <c r="G47" s="43">
        <v>5000000000</v>
      </c>
      <c r="H47" s="46">
        <v>3559480</v>
      </c>
      <c r="I47" s="43">
        <v>0</v>
      </c>
      <c r="J47" s="43">
        <f t="shared" si="8"/>
        <v>4996440520</v>
      </c>
      <c r="K47" s="46">
        <v>145462628.60443842</v>
      </c>
      <c r="L47" s="56">
        <v>0</v>
      </c>
    </row>
    <row r="48" spans="2:12" x14ac:dyDescent="0.25">
      <c r="B48" s="47"/>
      <c r="C48" s="72"/>
      <c r="D48" s="74" t="s">
        <v>78</v>
      </c>
      <c r="E48" s="6" t="s">
        <v>44</v>
      </c>
      <c r="F48" s="43">
        <v>0</v>
      </c>
      <c r="G48" s="43">
        <v>5000000000</v>
      </c>
      <c r="H48" s="46">
        <v>3559480</v>
      </c>
      <c r="I48" s="43">
        <v>0</v>
      </c>
      <c r="J48" s="43">
        <f t="shared" si="8"/>
        <v>4996440520</v>
      </c>
      <c r="K48" s="46">
        <v>146129116.772394</v>
      </c>
      <c r="L48" s="56">
        <v>0</v>
      </c>
    </row>
    <row r="49" spans="2:16" x14ac:dyDescent="0.25">
      <c r="B49" s="47"/>
      <c r="C49" s="72"/>
      <c r="D49" s="74" t="s">
        <v>78</v>
      </c>
      <c r="E49" s="6" t="s">
        <v>29</v>
      </c>
      <c r="F49" s="43">
        <v>0</v>
      </c>
      <c r="G49" s="43">
        <v>493647198.56999999</v>
      </c>
      <c r="H49" s="46">
        <v>346540.34339614003</v>
      </c>
      <c r="I49" s="43">
        <v>0</v>
      </c>
      <c r="J49" s="43">
        <f>F49+G49-H49+I49</f>
        <v>493300658.22660387</v>
      </c>
      <c r="K49" s="46">
        <v>11415345.682257228</v>
      </c>
      <c r="L49" s="56">
        <v>0</v>
      </c>
    </row>
    <row r="50" spans="2:16" x14ac:dyDescent="0.25">
      <c r="B50" s="47"/>
      <c r="C50" s="72"/>
      <c r="D50" s="74" t="s">
        <v>78</v>
      </c>
      <c r="E50" s="6" t="s">
        <v>49</v>
      </c>
      <c r="F50" s="43">
        <v>0</v>
      </c>
      <c r="G50" s="43">
        <v>3397918257.5</v>
      </c>
      <c r="H50" s="46">
        <v>587839.86</v>
      </c>
      <c r="I50" s="43">
        <v>0</v>
      </c>
      <c r="J50" s="43">
        <f t="shared" ref="J50:J51" si="9">F50+G50-H50+I50</f>
        <v>3397330417.6399999</v>
      </c>
      <c r="K50" s="46">
        <v>765239.51</v>
      </c>
      <c r="L50" s="56">
        <v>0</v>
      </c>
    </row>
    <row r="51" spans="2:16" x14ac:dyDescent="0.25">
      <c r="B51" s="47"/>
      <c r="C51" s="72"/>
      <c r="D51" s="74" t="s">
        <v>78</v>
      </c>
      <c r="E51" s="6" t="s">
        <v>67</v>
      </c>
      <c r="F51" s="43">
        <v>0</v>
      </c>
      <c r="G51" s="43">
        <v>500000000</v>
      </c>
      <c r="H51" s="46">
        <v>86500</v>
      </c>
      <c r="I51" s="43">
        <v>0</v>
      </c>
      <c r="J51" s="43">
        <f t="shared" si="9"/>
        <v>499913500</v>
      </c>
      <c r="K51" s="46">
        <v>453750</v>
      </c>
      <c r="L51" s="56">
        <v>0</v>
      </c>
    </row>
    <row r="52" spans="2:16" x14ac:dyDescent="0.25">
      <c r="B52" s="47"/>
      <c r="C52" s="72"/>
      <c r="D52" s="74"/>
      <c r="E52" s="6"/>
      <c r="F52" s="43"/>
      <c r="G52" s="43"/>
      <c r="H52" s="46"/>
      <c r="I52" s="43"/>
      <c r="J52" s="43"/>
      <c r="K52" s="46"/>
      <c r="L52" s="56"/>
    </row>
    <row r="53" spans="2:16" ht="7.9" customHeight="1" x14ac:dyDescent="0.25">
      <c r="B53" s="47"/>
      <c r="C53" s="44"/>
      <c r="D53" s="44"/>
      <c r="E53" s="6"/>
      <c r="F53" s="43"/>
      <c r="G53" s="43"/>
      <c r="H53" s="46"/>
      <c r="I53" s="43"/>
      <c r="J53" s="43"/>
      <c r="K53" s="46"/>
      <c r="L53" s="56"/>
    </row>
    <row r="54" spans="2:16" x14ac:dyDescent="0.25">
      <c r="B54" s="47"/>
      <c r="C54" s="6"/>
      <c r="D54" s="21" t="s">
        <v>28</v>
      </c>
      <c r="E54" s="37"/>
      <c r="F54" s="39">
        <f t="shared" ref="F54:L54" si="10">SUM(F55)</f>
        <v>0</v>
      </c>
      <c r="G54" s="39">
        <f t="shared" si="10"/>
        <v>0</v>
      </c>
      <c r="H54" s="39">
        <f t="shared" si="10"/>
        <v>0</v>
      </c>
      <c r="I54" s="39">
        <f t="shared" si="10"/>
        <v>0</v>
      </c>
      <c r="J54" s="39">
        <f t="shared" si="10"/>
        <v>0</v>
      </c>
      <c r="K54" s="39">
        <f t="shared" si="10"/>
        <v>0</v>
      </c>
      <c r="L54" s="42">
        <f t="shared" si="10"/>
        <v>0</v>
      </c>
    </row>
    <row r="55" spans="2:16" x14ac:dyDescent="0.25">
      <c r="B55" s="47"/>
      <c r="C55" s="54"/>
      <c r="D55" s="38"/>
      <c r="E55" s="6"/>
      <c r="F55" s="43"/>
      <c r="G55" s="43"/>
      <c r="H55" s="46"/>
      <c r="I55" s="43"/>
      <c r="J55" s="43"/>
      <c r="K55" s="46"/>
      <c r="L55" s="42"/>
      <c r="O55" s="68"/>
    </row>
    <row r="56" spans="2:16" x14ac:dyDescent="0.25">
      <c r="B56" s="47"/>
      <c r="C56" s="6"/>
      <c r="D56" s="6" t="s">
        <v>14</v>
      </c>
      <c r="E56" s="10"/>
      <c r="F56" s="43">
        <f>SUM(F57)</f>
        <v>0</v>
      </c>
      <c r="G56" s="43">
        <f t="shared" ref="G56:I56" si="11">SUM(G57)</f>
        <v>0</v>
      </c>
      <c r="H56" s="43">
        <f t="shared" si="11"/>
        <v>0</v>
      </c>
      <c r="I56" s="43">
        <f t="shared" si="11"/>
        <v>0</v>
      </c>
      <c r="J56" s="43">
        <v>0</v>
      </c>
      <c r="K56" s="43">
        <f t="shared" ref="K56:L56" si="12">SUM(K57)</f>
        <v>0</v>
      </c>
      <c r="L56" s="42">
        <f t="shared" si="12"/>
        <v>0</v>
      </c>
    </row>
    <row r="57" spans="2:16" x14ac:dyDescent="0.25">
      <c r="B57" s="47"/>
      <c r="C57" s="6"/>
      <c r="D57" s="6"/>
      <c r="E57" s="10"/>
      <c r="F57" s="43"/>
      <c r="G57" s="43"/>
      <c r="H57" s="43"/>
      <c r="I57" s="43"/>
      <c r="J57" s="43"/>
      <c r="K57" s="43"/>
      <c r="L57" s="42"/>
    </row>
    <row r="58" spans="2:16" ht="15" customHeight="1" x14ac:dyDescent="0.25">
      <c r="B58" s="26" t="s">
        <v>15</v>
      </c>
      <c r="C58" s="27"/>
      <c r="D58" s="27"/>
      <c r="E58" s="27"/>
      <c r="F58" s="28">
        <v>6760305354</v>
      </c>
      <c r="G58" s="28"/>
      <c r="H58" s="28"/>
      <c r="I58" s="28"/>
      <c r="J58" s="79"/>
      <c r="K58" s="28">
        <v>0</v>
      </c>
      <c r="L58" s="29">
        <v>0</v>
      </c>
    </row>
    <row r="59" spans="2:16" x14ac:dyDescent="0.25">
      <c r="B59" s="26" t="s">
        <v>16</v>
      </c>
      <c r="C59" s="27"/>
      <c r="D59" s="27"/>
      <c r="E59" s="27"/>
      <c r="F59" s="34">
        <f t="shared" ref="F59:L59" si="13">F7+F58</f>
        <v>35268869415.029999</v>
      </c>
      <c r="G59" s="34">
        <f t="shared" si="13"/>
        <v>36116456662.150002</v>
      </c>
      <c r="H59" s="34">
        <f t="shared" si="13"/>
        <v>28560156956.329659</v>
      </c>
      <c r="I59" s="34">
        <f t="shared" si="13"/>
        <v>0</v>
      </c>
      <c r="J59" s="34" t="e">
        <f t="shared" si="13"/>
        <v>#VALUE!</v>
      </c>
      <c r="K59" s="34">
        <f t="shared" si="13"/>
        <v>2407452091.3226395</v>
      </c>
      <c r="L59" s="61">
        <f t="shared" si="13"/>
        <v>42724733.340000004</v>
      </c>
    </row>
    <row r="60" spans="2:16" x14ac:dyDescent="0.25">
      <c r="B60" s="17" t="s">
        <v>17</v>
      </c>
      <c r="C60" s="18"/>
      <c r="D60" s="18"/>
      <c r="E60" s="18"/>
      <c r="F60" s="19"/>
      <c r="G60" s="19"/>
      <c r="H60" s="19"/>
      <c r="I60" s="19"/>
      <c r="J60" s="19"/>
      <c r="K60" s="19"/>
      <c r="L60" s="20"/>
    </row>
    <row r="61" spans="2:16" x14ac:dyDescent="0.25">
      <c r="B61" s="47"/>
      <c r="C61" s="45" t="s">
        <v>39</v>
      </c>
      <c r="D61" s="38" t="s">
        <v>32</v>
      </c>
      <c r="E61" s="12" t="s">
        <v>29</v>
      </c>
      <c r="F61" s="43">
        <v>221405692.42000103</v>
      </c>
      <c r="G61" s="43">
        <v>0</v>
      </c>
      <c r="H61" s="46">
        <v>32010461.520000007</v>
      </c>
      <c r="I61" s="43">
        <v>0</v>
      </c>
      <c r="J61" s="43">
        <f>F61+G61-H61+I61</f>
        <v>189395230.90000102</v>
      </c>
      <c r="K61" s="46">
        <v>16678352.835343052</v>
      </c>
      <c r="L61" s="42">
        <v>0</v>
      </c>
      <c r="N61" s="67"/>
      <c r="O61" s="67"/>
      <c r="P61" s="67"/>
    </row>
    <row r="62" spans="2:16" x14ac:dyDescent="0.25">
      <c r="B62" s="47"/>
      <c r="C62" s="45" t="s">
        <v>39</v>
      </c>
      <c r="D62" s="38" t="s">
        <v>31</v>
      </c>
      <c r="E62" s="6" t="s">
        <v>43</v>
      </c>
      <c r="F62" s="43">
        <v>224073230.88000104</v>
      </c>
      <c r="G62" s="43">
        <v>0</v>
      </c>
      <c r="H62" s="46">
        <v>32010461.520000007</v>
      </c>
      <c r="I62" s="43">
        <v>0</v>
      </c>
      <c r="J62" s="43">
        <f>F62+G62-H62+I62</f>
        <v>192062769.36000103</v>
      </c>
      <c r="K62" s="46">
        <v>17225967.297717545</v>
      </c>
      <c r="L62" s="42">
        <v>0</v>
      </c>
      <c r="N62" s="67"/>
      <c r="O62" s="67"/>
      <c r="P62" s="67"/>
    </row>
    <row r="63" spans="2:16" s="13" customFormat="1" x14ac:dyDescent="0.25">
      <c r="B63" s="47"/>
      <c r="C63" s="45" t="s">
        <v>47</v>
      </c>
      <c r="D63" s="38" t="s">
        <v>34</v>
      </c>
      <c r="E63" s="6" t="s">
        <v>38</v>
      </c>
      <c r="F63" s="43">
        <v>2125650000</v>
      </c>
      <c r="G63" s="43">
        <v>0</v>
      </c>
      <c r="H63" s="46">
        <f>155250000+1970400000</f>
        <v>2125650000</v>
      </c>
      <c r="I63" s="43">
        <v>0</v>
      </c>
      <c r="J63" s="43">
        <f>F63+G63-H63+I63</f>
        <v>0</v>
      </c>
      <c r="K63" s="46">
        <f>157387601.583333+8923175.33</f>
        <v>166310776.913333</v>
      </c>
      <c r="L63" s="42">
        <v>39408000</v>
      </c>
      <c r="N63" s="67"/>
      <c r="O63" s="67"/>
      <c r="P63" s="186"/>
    </row>
    <row r="64" spans="2:16" s="13" customFormat="1" x14ac:dyDescent="0.25">
      <c r="B64" s="47"/>
      <c r="C64" s="45" t="s">
        <v>40</v>
      </c>
      <c r="D64" s="38" t="s">
        <v>35</v>
      </c>
      <c r="E64" s="6" t="s">
        <v>41</v>
      </c>
      <c r="F64" s="43">
        <v>16346518934.242226</v>
      </c>
      <c r="G64" s="43"/>
      <c r="H64" s="46">
        <v>332833465.73881364</v>
      </c>
      <c r="I64" s="43">
        <v>0</v>
      </c>
      <c r="J64" s="43">
        <v>16537910273.021036</v>
      </c>
      <c r="K64" s="46">
        <v>1101159614.2488823</v>
      </c>
      <c r="L64" s="42">
        <v>0</v>
      </c>
      <c r="N64" s="67"/>
      <c r="O64" s="67"/>
      <c r="P64" s="186"/>
    </row>
    <row r="65" spans="2:16" x14ac:dyDescent="0.25">
      <c r="B65" s="47"/>
      <c r="C65" s="48"/>
      <c r="D65" s="48"/>
      <c r="E65" s="48"/>
      <c r="F65" s="48"/>
      <c r="G65" s="48"/>
      <c r="H65" s="48"/>
      <c r="I65" s="48"/>
      <c r="J65" s="49"/>
      <c r="K65" s="48"/>
      <c r="L65" s="50"/>
      <c r="M65" s="80"/>
      <c r="N65" s="69"/>
      <c r="O65" s="67"/>
      <c r="P65" s="186"/>
    </row>
    <row r="66" spans="2:16" s="3" customFormat="1" x14ac:dyDescent="0.25">
      <c r="B66" s="17" t="s">
        <v>18</v>
      </c>
      <c r="C66" s="18"/>
      <c r="D66" s="18"/>
      <c r="E66" s="18"/>
      <c r="F66" s="19"/>
      <c r="G66" s="19"/>
      <c r="H66" s="19"/>
      <c r="I66" s="19"/>
      <c r="J66" s="19"/>
      <c r="K66" s="19"/>
      <c r="L66" s="75"/>
      <c r="M66" s="80"/>
      <c r="N66" s="81"/>
      <c r="O66" s="70"/>
      <c r="P66" s="186"/>
    </row>
    <row r="67" spans="2:16" x14ac:dyDescent="0.25">
      <c r="B67" s="11"/>
      <c r="C67" s="51">
        <v>1400</v>
      </c>
      <c r="D67" s="38" t="s">
        <v>32</v>
      </c>
      <c r="E67" s="12" t="s">
        <v>44</v>
      </c>
      <c r="F67" s="43">
        <v>961407510</v>
      </c>
      <c r="G67" s="43">
        <v>0</v>
      </c>
      <c r="H67" s="43">
        <v>1400000000</v>
      </c>
      <c r="I67" s="63">
        <v>0</v>
      </c>
      <c r="J67" s="43">
        <v>0</v>
      </c>
      <c r="K67" s="43">
        <f>138228563.528356+379748.8</f>
        <v>138608312.328356</v>
      </c>
      <c r="L67" s="187">
        <f>118164.2468+261479267.63</f>
        <v>261597431.8768</v>
      </c>
      <c r="M67" s="62">
        <v>1400</v>
      </c>
      <c r="N67" s="69"/>
      <c r="O67" s="69"/>
      <c r="P67" s="67"/>
    </row>
    <row r="68" spans="2:16" x14ac:dyDescent="0.25">
      <c r="B68" s="11"/>
      <c r="C68" s="51">
        <v>1200</v>
      </c>
      <c r="D68" s="38" t="s">
        <v>31</v>
      </c>
      <c r="E68" s="12" t="s">
        <v>44</v>
      </c>
      <c r="F68" s="43">
        <v>798078576</v>
      </c>
      <c r="G68" s="43">
        <v>0</v>
      </c>
      <c r="H68" s="43">
        <v>1200000000</v>
      </c>
      <c r="I68" s="63">
        <v>0</v>
      </c>
      <c r="J68" s="43">
        <v>0</v>
      </c>
      <c r="K68" s="43">
        <f>112663333.343333+1234666.67</f>
        <v>113898000.01333301</v>
      </c>
      <c r="L68" s="188"/>
      <c r="M68" s="62" t="s">
        <v>88</v>
      </c>
      <c r="N68" s="69"/>
      <c r="O68" s="69"/>
      <c r="P68" s="67"/>
    </row>
    <row r="69" spans="2:16" x14ac:dyDescent="0.25">
      <c r="B69" s="11"/>
      <c r="C69" s="51">
        <v>1020</v>
      </c>
      <c r="D69" s="38" t="s">
        <v>33</v>
      </c>
      <c r="E69" s="12" t="s">
        <v>63</v>
      </c>
      <c r="F69" s="43">
        <v>656161009.39999998</v>
      </c>
      <c r="G69" s="43">
        <v>0</v>
      </c>
      <c r="H69" s="43">
        <v>1020000000</v>
      </c>
      <c r="I69" s="63">
        <v>0</v>
      </c>
      <c r="J69" s="43">
        <v>0</v>
      </c>
      <c r="K69" s="43">
        <v>86638833.343333319</v>
      </c>
      <c r="L69" s="188"/>
      <c r="M69" s="62">
        <v>1020</v>
      </c>
      <c r="N69" s="69"/>
      <c r="O69" s="67"/>
    </row>
    <row r="70" spans="2:16" x14ac:dyDescent="0.25">
      <c r="B70" s="11"/>
      <c r="C70" s="51">
        <v>657</v>
      </c>
      <c r="D70" s="38" t="s">
        <v>34</v>
      </c>
      <c r="E70" s="12" t="s">
        <v>44</v>
      </c>
      <c r="F70" s="43">
        <v>411282001.62</v>
      </c>
      <c r="G70" s="43">
        <v>0</v>
      </c>
      <c r="H70" s="43">
        <v>0</v>
      </c>
      <c r="I70" s="63">
        <f>IF(F70&gt;J70,(F70-J70)*-1,(F70-J70)*-1)</f>
        <v>-35669577.920000017</v>
      </c>
      <c r="J70" s="43">
        <v>375612423.69999999</v>
      </c>
      <c r="K70" s="43">
        <v>53987494.582545839</v>
      </c>
      <c r="L70" s="188"/>
      <c r="M70" s="62">
        <v>637</v>
      </c>
      <c r="N70" s="69"/>
      <c r="O70" s="67"/>
    </row>
    <row r="71" spans="2:16" x14ac:dyDescent="0.25">
      <c r="B71" s="30"/>
      <c r="C71" s="31"/>
      <c r="D71" s="32"/>
      <c r="E71" s="32"/>
      <c r="F71" s="53"/>
      <c r="G71" s="53"/>
      <c r="H71" s="53"/>
      <c r="I71" s="53"/>
      <c r="J71" s="53"/>
      <c r="K71" s="53"/>
      <c r="L71" s="77"/>
      <c r="M71" s="82"/>
      <c r="N71" s="69"/>
    </row>
    <row r="72" spans="2:16" x14ac:dyDescent="0.25">
      <c r="B72" s="5"/>
      <c r="C72" s="5"/>
      <c r="D72" s="4"/>
      <c r="E72" s="4"/>
      <c r="F72" s="55"/>
      <c r="G72" s="55"/>
      <c r="H72" s="55"/>
      <c r="I72" s="55"/>
      <c r="J72" s="55"/>
      <c r="K72" s="55"/>
      <c r="L72" s="78"/>
      <c r="M72" s="76"/>
    </row>
    <row r="73" spans="2:16" x14ac:dyDescent="0.25">
      <c r="B73" s="5"/>
      <c r="C73" s="5"/>
      <c r="D73" s="4"/>
      <c r="E73" s="4"/>
      <c r="F73" s="55"/>
      <c r="G73" s="55"/>
      <c r="H73" s="55"/>
      <c r="I73" s="55"/>
      <c r="J73" s="55"/>
      <c r="K73" s="55"/>
      <c r="L73" s="55"/>
    </row>
    <row r="74" spans="2:16" ht="14.45" customHeight="1" x14ac:dyDescent="0.25">
      <c r="B74" s="5"/>
      <c r="C74" s="5"/>
      <c r="D74" s="189" t="s">
        <v>30</v>
      </c>
      <c r="E74" s="190"/>
      <c r="F74" s="189" t="s">
        <v>20</v>
      </c>
      <c r="G74" s="189" t="s">
        <v>45</v>
      </c>
      <c r="H74" s="189" t="s">
        <v>21</v>
      </c>
      <c r="I74" s="189" t="s">
        <v>22</v>
      </c>
      <c r="J74" s="189" t="s">
        <v>23</v>
      </c>
      <c r="K74" s="55"/>
      <c r="L74" s="55"/>
    </row>
    <row r="75" spans="2:16" ht="28.15" customHeight="1" x14ac:dyDescent="0.25">
      <c r="B75" s="5"/>
      <c r="C75" s="5"/>
      <c r="D75" s="191"/>
      <c r="E75" s="192"/>
      <c r="F75" s="191"/>
      <c r="G75" s="191"/>
      <c r="H75" s="191"/>
      <c r="I75" s="191"/>
      <c r="J75" s="191"/>
      <c r="K75" s="55"/>
      <c r="L75" s="55"/>
    </row>
    <row r="76" spans="2:16" x14ac:dyDescent="0.25">
      <c r="B76" s="5"/>
      <c r="C76" s="5"/>
      <c r="D76" s="85" t="s">
        <v>32</v>
      </c>
      <c r="E76" s="86" t="s">
        <v>29</v>
      </c>
      <c r="F76" s="87">
        <v>570000000</v>
      </c>
      <c r="G76" s="88">
        <v>12</v>
      </c>
      <c r="H76" s="88" t="s">
        <v>51</v>
      </c>
      <c r="I76" s="89">
        <v>0</v>
      </c>
      <c r="J76" s="90">
        <v>8.6300000000000002E-2</v>
      </c>
      <c r="K76" s="55"/>
      <c r="L76" s="55"/>
    </row>
    <row r="77" spans="2:16" x14ac:dyDescent="0.25">
      <c r="B77" s="5"/>
      <c r="C77" s="5"/>
      <c r="D77" s="85" t="s">
        <v>31</v>
      </c>
      <c r="E77" s="86" t="s">
        <v>48</v>
      </c>
      <c r="F77" s="87">
        <v>300000000</v>
      </c>
      <c r="G77" s="88">
        <v>12</v>
      </c>
      <c r="H77" s="88" t="s">
        <v>52</v>
      </c>
      <c r="I77" s="89">
        <v>0</v>
      </c>
      <c r="J77" s="90">
        <v>9.0300000000000005E-2</v>
      </c>
      <c r="K77" s="55"/>
      <c r="L77" s="55"/>
    </row>
    <row r="78" spans="2:16" x14ac:dyDescent="0.25">
      <c r="B78" s="5"/>
      <c r="C78" s="5"/>
      <c r="D78" s="85" t="s">
        <v>33</v>
      </c>
      <c r="E78" s="86" t="s">
        <v>49</v>
      </c>
      <c r="F78" s="87">
        <v>30000000</v>
      </c>
      <c r="G78" s="88">
        <v>12</v>
      </c>
      <c r="H78" s="88" t="s">
        <v>53</v>
      </c>
      <c r="I78" s="89">
        <v>0</v>
      </c>
      <c r="J78" s="90">
        <v>9.1300000000000006E-2</v>
      </c>
      <c r="K78" s="55"/>
      <c r="L78" s="55"/>
    </row>
    <row r="79" spans="2:16" x14ac:dyDescent="0.25">
      <c r="B79" s="5"/>
      <c r="C79" s="5"/>
      <c r="D79" s="85" t="s">
        <v>34</v>
      </c>
      <c r="E79" s="86" t="s">
        <v>29</v>
      </c>
      <c r="F79" s="87">
        <v>300000000</v>
      </c>
      <c r="G79" s="88">
        <v>12</v>
      </c>
      <c r="H79" s="88" t="s">
        <v>59</v>
      </c>
      <c r="I79" s="89">
        <v>0</v>
      </c>
      <c r="J79" s="90">
        <v>9.0200000000000002E-2</v>
      </c>
      <c r="K79" s="55"/>
      <c r="L79" s="55"/>
    </row>
    <row r="80" spans="2:16" x14ac:dyDescent="0.25">
      <c r="B80" s="5"/>
      <c r="C80" s="5"/>
      <c r="D80" s="85" t="s">
        <v>35</v>
      </c>
      <c r="E80" s="86" t="s">
        <v>49</v>
      </c>
      <c r="F80" s="87">
        <v>570000000</v>
      </c>
      <c r="G80" s="88">
        <v>12</v>
      </c>
      <c r="H80" s="88" t="s">
        <v>58</v>
      </c>
      <c r="I80" s="89">
        <v>0</v>
      </c>
      <c r="J80" s="90">
        <v>8.9700000000000002E-2</v>
      </c>
      <c r="K80" s="55"/>
      <c r="L80" s="55"/>
    </row>
    <row r="81" spans="2:12" x14ac:dyDescent="0.25">
      <c r="B81" s="5"/>
      <c r="C81" s="5"/>
      <c r="D81" s="85" t="s">
        <v>55</v>
      </c>
      <c r="E81" s="86" t="s">
        <v>49</v>
      </c>
      <c r="F81" s="87">
        <v>500000000</v>
      </c>
      <c r="G81" s="88">
        <v>12</v>
      </c>
      <c r="H81" s="88" t="s">
        <v>60</v>
      </c>
      <c r="I81" s="89">
        <v>0</v>
      </c>
      <c r="J81" s="90">
        <v>0.1051</v>
      </c>
      <c r="K81" s="55"/>
      <c r="L81" s="55"/>
    </row>
    <row r="82" spans="2:12" x14ac:dyDescent="0.25">
      <c r="B82" s="5"/>
      <c r="C82" s="5"/>
      <c r="D82" s="85" t="s">
        <v>56</v>
      </c>
      <c r="E82" s="86" t="s">
        <v>54</v>
      </c>
      <c r="F82" s="87">
        <v>300000000</v>
      </c>
      <c r="G82" s="88">
        <v>12</v>
      </c>
      <c r="H82" s="88" t="s">
        <v>61</v>
      </c>
      <c r="I82" s="89">
        <v>0</v>
      </c>
      <c r="J82" s="90">
        <v>0.1116</v>
      </c>
      <c r="K82" s="55"/>
      <c r="L82" s="55"/>
    </row>
    <row r="83" spans="2:12" x14ac:dyDescent="0.25">
      <c r="B83" s="5"/>
      <c r="C83" s="5"/>
      <c r="D83" s="85" t="s">
        <v>57</v>
      </c>
      <c r="E83" s="86" t="s">
        <v>54</v>
      </c>
      <c r="F83" s="87">
        <v>200000000</v>
      </c>
      <c r="G83" s="88">
        <v>12</v>
      </c>
      <c r="H83" s="88" t="s">
        <v>61</v>
      </c>
      <c r="I83" s="89">
        <v>0</v>
      </c>
      <c r="J83" s="90">
        <v>0.1116</v>
      </c>
      <c r="K83" s="55"/>
      <c r="L83" s="55"/>
    </row>
    <row r="84" spans="2:12" x14ac:dyDescent="0.25">
      <c r="B84" s="5"/>
      <c r="C84" s="5"/>
      <c r="D84" s="85" t="s">
        <v>65</v>
      </c>
      <c r="E84" s="86" t="s">
        <v>49</v>
      </c>
      <c r="F84" s="87">
        <v>500000000</v>
      </c>
      <c r="G84" s="88">
        <v>12</v>
      </c>
      <c r="H84" s="88" t="s">
        <v>58</v>
      </c>
      <c r="I84" s="89">
        <v>0</v>
      </c>
      <c r="J84" s="90">
        <v>9.0800000000000006E-2</v>
      </c>
      <c r="K84" s="55"/>
      <c r="L84" s="55"/>
    </row>
    <row r="85" spans="2:12" x14ac:dyDescent="0.25">
      <c r="B85" s="5"/>
      <c r="C85" s="5"/>
      <c r="D85" s="91" t="s">
        <v>64</v>
      </c>
      <c r="E85" s="86" t="s">
        <v>49</v>
      </c>
      <c r="F85" s="87">
        <v>500000000</v>
      </c>
      <c r="G85" s="88">
        <v>12</v>
      </c>
      <c r="H85" s="88" t="s">
        <v>66</v>
      </c>
      <c r="I85" s="89">
        <v>0</v>
      </c>
      <c r="J85" s="90">
        <v>9.1700000000000004E-2</v>
      </c>
      <c r="K85" s="55"/>
      <c r="L85" s="55"/>
    </row>
    <row r="86" spans="2:12" x14ac:dyDescent="0.25">
      <c r="B86" s="5"/>
      <c r="C86" s="5"/>
      <c r="D86" s="91" t="s">
        <v>72</v>
      </c>
      <c r="E86" s="86" t="s">
        <v>48</v>
      </c>
      <c r="F86" s="87">
        <v>100000000</v>
      </c>
      <c r="G86" s="92">
        <v>12</v>
      </c>
      <c r="H86" s="92" t="s">
        <v>59</v>
      </c>
      <c r="I86" s="89">
        <v>0</v>
      </c>
      <c r="J86" s="93">
        <v>8.9599999999999999E-2</v>
      </c>
      <c r="K86" s="55"/>
      <c r="L86" s="55"/>
    </row>
    <row r="87" spans="2:12" x14ac:dyDescent="0.25">
      <c r="B87" s="5"/>
      <c r="C87" s="5"/>
      <c r="D87" s="91" t="s">
        <v>73</v>
      </c>
      <c r="E87" s="86" t="s">
        <v>29</v>
      </c>
      <c r="F87" s="87">
        <v>300000000</v>
      </c>
      <c r="G87" s="92">
        <v>12</v>
      </c>
      <c r="H87" s="92" t="s">
        <v>70</v>
      </c>
      <c r="I87" s="89">
        <v>0</v>
      </c>
      <c r="J87" s="93">
        <v>8.5999999999999993E-2</v>
      </c>
      <c r="K87" s="55"/>
      <c r="L87" s="55"/>
    </row>
    <row r="88" spans="2:12" x14ac:dyDescent="0.25">
      <c r="B88" s="5"/>
      <c r="C88" s="5"/>
      <c r="D88" s="91" t="s">
        <v>74</v>
      </c>
      <c r="E88" s="86" t="s">
        <v>48</v>
      </c>
      <c r="F88" s="87">
        <v>200000000</v>
      </c>
      <c r="G88" s="92">
        <v>12</v>
      </c>
      <c r="H88" s="92" t="s">
        <v>71</v>
      </c>
      <c r="I88" s="89">
        <v>0</v>
      </c>
      <c r="J88" s="93">
        <v>8.2699999999999996E-2</v>
      </c>
      <c r="K88" s="55"/>
      <c r="L88" s="55"/>
    </row>
    <row r="89" spans="2:12" x14ac:dyDescent="0.25">
      <c r="B89" s="5"/>
      <c r="C89" s="5"/>
      <c r="D89" s="91" t="s">
        <v>80</v>
      </c>
      <c r="E89" s="86" t="s">
        <v>49</v>
      </c>
      <c r="F89" s="87">
        <v>900000000</v>
      </c>
      <c r="G89" s="92">
        <v>12</v>
      </c>
      <c r="H89" s="92" t="s">
        <v>59</v>
      </c>
      <c r="I89" s="89">
        <v>0</v>
      </c>
      <c r="J89" s="93">
        <v>7.8600000000000003E-2</v>
      </c>
      <c r="K89" s="55"/>
      <c r="L89" s="55"/>
    </row>
    <row r="90" spans="2:12" x14ac:dyDescent="0.25">
      <c r="B90" s="5"/>
      <c r="C90" s="5"/>
      <c r="D90" s="91" t="s">
        <v>81</v>
      </c>
      <c r="E90" s="86" t="s">
        <v>29</v>
      </c>
      <c r="F90" s="87">
        <v>500000000</v>
      </c>
      <c r="G90" s="92">
        <v>12</v>
      </c>
      <c r="H90" s="92" t="s">
        <v>91</v>
      </c>
      <c r="I90" s="89">
        <v>0</v>
      </c>
      <c r="J90" s="93">
        <v>7.7100000000000002E-2</v>
      </c>
      <c r="K90" s="55"/>
      <c r="L90" s="55"/>
    </row>
    <row r="91" spans="2:12" x14ac:dyDescent="0.25">
      <c r="B91" s="5"/>
      <c r="C91" s="5"/>
      <c r="D91" s="91" t="s">
        <v>82</v>
      </c>
      <c r="E91" s="86" t="s">
        <v>69</v>
      </c>
      <c r="F91" s="87">
        <v>700000000</v>
      </c>
      <c r="G91" s="88">
        <v>12</v>
      </c>
      <c r="H91" s="92" t="s">
        <v>85</v>
      </c>
      <c r="I91" s="89">
        <v>0</v>
      </c>
      <c r="J91" s="93">
        <v>7.9399999999999998E-2</v>
      </c>
      <c r="K91" s="55"/>
      <c r="L91" s="55"/>
    </row>
    <row r="92" spans="2:12" x14ac:dyDescent="0.25">
      <c r="B92" s="5"/>
      <c r="C92" s="5"/>
      <c r="D92" s="91" t="s">
        <v>83</v>
      </c>
      <c r="E92" s="86" t="s">
        <v>43</v>
      </c>
      <c r="F92" s="87">
        <v>300000000</v>
      </c>
      <c r="G92" s="88">
        <v>12</v>
      </c>
      <c r="H92" s="92" t="s">
        <v>52</v>
      </c>
      <c r="I92" s="89">
        <v>0</v>
      </c>
      <c r="J92" s="93">
        <v>7.8899999999999998E-2</v>
      </c>
      <c r="K92" s="55"/>
      <c r="L92" s="55"/>
    </row>
    <row r="93" spans="2:12" x14ac:dyDescent="0.25">
      <c r="B93" s="5"/>
      <c r="C93" s="5"/>
      <c r="D93" s="91" t="s">
        <v>84</v>
      </c>
      <c r="E93" s="86" t="s">
        <v>29</v>
      </c>
      <c r="F93" s="87">
        <v>300000000</v>
      </c>
      <c r="G93" s="88">
        <v>12</v>
      </c>
      <c r="H93" s="92" t="s">
        <v>86</v>
      </c>
      <c r="I93" s="89">
        <v>0</v>
      </c>
      <c r="J93" s="93">
        <v>7.7600000000000002E-2</v>
      </c>
      <c r="K93" s="55"/>
      <c r="L93" s="55"/>
    </row>
    <row r="94" spans="2:12" x14ac:dyDescent="0.25">
      <c r="B94" s="5"/>
      <c r="C94" s="5"/>
      <c r="D94" s="91" t="s">
        <v>89</v>
      </c>
      <c r="E94" s="86" t="s">
        <v>54</v>
      </c>
      <c r="F94" s="87">
        <v>422000000</v>
      </c>
      <c r="G94" s="88">
        <v>12</v>
      </c>
      <c r="H94" s="92" t="s">
        <v>87</v>
      </c>
      <c r="I94" s="89">
        <v>0</v>
      </c>
      <c r="J94" s="93">
        <v>8.9899999999999994E-2</v>
      </c>
      <c r="K94" s="55"/>
      <c r="L94" s="55"/>
    </row>
    <row r="95" spans="2:12" x14ac:dyDescent="0.25">
      <c r="B95" s="5"/>
      <c r="C95" s="5"/>
      <c r="D95" s="91" t="s">
        <v>90</v>
      </c>
      <c r="E95" s="86" t="s">
        <v>29</v>
      </c>
      <c r="F95" s="87">
        <v>78000000</v>
      </c>
      <c r="G95" s="88">
        <v>12</v>
      </c>
      <c r="H95" s="92" t="s">
        <v>86</v>
      </c>
      <c r="I95" s="89">
        <v>0</v>
      </c>
      <c r="J95" s="93">
        <v>7.7600000000000002E-2</v>
      </c>
      <c r="K95" s="43"/>
      <c r="L95" s="55"/>
    </row>
    <row r="96" spans="2:12" x14ac:dyDescent="0.25">
      <c r="B96" s="5"/>
      <c r="C96" s="5"/>
      <c r="D96" s="10"/>
      <c r="E96" s="10"/>
      <c r="F96" s="94"/>
      <c r="G96" s="94"/>
      <c r="H96" s="94"/>
      <c r="I96" s="94"/>
      <c r="J96" s="94"/>
      <c r="K96" s="94"/>
      <c r="L96" s="7"/>
    </row>
    <row r="97" spans="1:12" ht="20.25" customHeight="1" x14ac:dyDescent="0.25">
      <c r="A97" s="175" t="s">
        <v>19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</row>
    <row r="98" spans="1:12" ht="20.25" customHeight="1" x14ac:dyDescent="0.2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</row>
    <row r="99" spans="1:12" ht="20.25" customHeight="1" x14ac:dyDescent="0.25">
      <c r="A99" s="16" t="s">
        <v>37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0.25" customHeight="1" x14ac:dyDescent="0.25">
      <c r="A100" s="175" t="s">
        <v>36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</row>
    <row r="101" spans="1:12" ht="22.15" customHeight="1" x14ac:dyDescent="0.2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</row>
    <row r="102" spans="1:12" ht="20.25" customHeight="1" x14ac:dyDescent="0.25">
      <c r="A102" s="36" t="s">
        <v>42</v>
      </c>
      <c r="C102" s="33"/>
      <c r="D102" s="33"/>
      <c r="E102" s="33"/>
      <c r="F102" s="35"/>
      <c r="G102" s="33"/>
      <c r="H102" s="33"/>
      <c r="I102" s="35"/>
      <c r="J102" s="33"/>
      <c r="K102" s="33"/>
      <c r="L102" s="33"/>
    </row>
    <row r="103" spans="1:12" x14ac:dyDescent="0.25">
      <c r="A103" s="185" t="s">
        <v>75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</row>
    <row r="104" spans="1:12" ht="20.25" customHeight="1" x14ac:dyDescent="0.25">
      <c r="A104" s="183" t="s">
        <v>76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</row>
    <row r="105" spans="1:12" ht="12.6" customHeight="1" x14ac:dyDescent="0.2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</row>
    <row r="106" spans="1:12" ht="20.2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</sheetData>
  <mergeCells count="18">
    <mergeCell ref="P63:P64"/>
    <mergeCell ref="B2:L2"/>
    <mergeCell ref="B3:L3"/>
    <mergeCell ref="B4:L4"/>
    <mergeCell ref="B5:L5"/>
    <mergeCell ref="B6:E6"/>
    <mergeCell ref="A97:L98"/>
    <mergeCell ref="A100:L101"/>
    <mergeCell ref="A103:L103"/>
    <mergeCell ref="A104:L105"/>
    <mergeCell ref="P65:P66"/>
    <mergeCell ref="L67:L70"/>
    <mergeCell ref="D74:E75"/>
    <mergeCell ref="F74:F75"/>
    <mergeCell ref="G74:G75"/>
    <mergeCell ref="H74:H75"/>
    <mergeCell ref="I74:I75"/>
    <mergeCell ref="J74:J75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2019 Trim 4-Formato 2 Criterios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2023-04-18T21:02:08Z</cp:lastPrinted>
  <dcterms:created xsi:type="dcterms:W3CDTF">2016-10-20T14:21:00Z</dcterms:created>
  <dcterms:modified xsi:type="dcterms:W3CDTF">2024-02-16T17:39:43Z</dcterms:modified>
</cp:coreProperties>
</file>